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345" yWindow="15" windowWidth="12090" windowHeight="9420" tabRatio="567"/>
  </bookViews>
  <sheets>
    <sheet name="表紙" sheetId="10" r:id="rId1"/>
    <sheet name="1.定格エネルギー消費量" sheetId="15" r:id="rId2"/>
    <sheet name="3.立上り性能" sheetId="4" r:id="rId3"/>
    <sheet name="4.調理能力" sheetId="11" r:id="rId4"/>
    <sheet name="5.エネルギー消費量" sheetId="6" r:id="rId5"/>
    <sheet name="7.均一性" sheetId="13" r:id="rId6"/>
  </sheets>
  <definedNames>
    <definedName name="_xlnm._FilterDatabase" localSheetId="1" hidden="1">'1.定格エネルギー消費量'!#REF!</definedName>
    <definedName name="_xlnm.Print_Area" localSheetId="1">'1.定格エネルギー消費量'!$A$2:$L$44,'1.定格エネルギー消費量'!$A$46:$L$90,'1.定格エネルギー消費量'!$A$92:$L$134</definedName>
    <definedName name="_xlnm.Print_Area" localSheetId="2">'3.立上り性能'!$A$2:$K$53,'3.立上り性能'!$A$55:$K$105,'3.立上り性能'!$A$107:$K$158</definedName>
    <definedName name="_xlnm.Print_Area" localSheetId="3">'4.調理能力'!$A$2:$J$48,'4.調理能力'!$A$50:$J$92</definedName>
    <definedName name="_xlnm.Print_Area" localSheetId="4">'5.エネルギー消費量'!$A$2:$K$45,'5.エネルギー消費量'!$A$47:$K$89,'5.エネルギー消費量'!$A$91:$K$132</definedName>
    <definedName name="_xlnm.Print_Area" localSheetId="5">'7.均一性'!$A$2:$M$61,'7.均一性'!$A$63:$M$116,'7.均一性'!$A$118:$M$167,'7.均一性'!$A$169:$M$218</definedName>
    <definedName name="_xlnm.Print_Area" localSheetId="0">表紙!$A$1:$K$41</definedName>
  </definedNames>
  <calcPr calcId="145621"/>
</workbook>
</file>

<file path=xl/calcChain.xml><?xml version="1.0" encoding="utf-8"?>
<calcChain xmlns="http://schemas.openxmlformats.org/spreadsheetml/2006/main">
  <c r="H38" i="15" l="1"/>
  <c r="I34" i="6" l="1"/>
  <c r="I79" i="6" l="1"/>
  <c r="H79" i="6"/>
  <c r="H80" i="6" s="1"/>
  <c r="I80" i="6" l="1"/>
  <c r="H33" i="4" l="1"/>
  <c r="I87" i="15" l="1"/>
  <c r="G87" i="15"/>
  <c r="B51" i="11"/>
  <c r="I51" i="11"/>
  <c r="B47" i="15"/>
  <c r="K47" i="15"/>
  <c r="J17" i="10" l="1"/>
  <c r="I133" i="4"/>
  <c r="I141" i="4" s="1"/>
  <c r="H133" i="4"/>
  <c r="H141" i="4" s="1"/>
  <c r="H12" i="6" l="1"/>
  <c r="C170" i="13"/>
  <c r="C119" i="13"/>
  <c r="C64" i="13"/>
  <c r="C3" i="13"/>
  <c r="M32" i="10" l="1"/>
  <c r="M31" i="10"/>
  <c r="H93" i="6" l="1"/>
  <c r="B93" i="6"/>
  <c r="J92" i="6"/>
  <c r="B92" i="6"/>
  <c r="B48" i="6" l="1"/>
  <c r="B3" i="6"/>
  <c r="B3" i="11"/>
  <c r="B108" i="4"/>
  <c r="B56" i="4"/>
  <c r="B3" i="4"/>
  <c r="I171" i="13"/>
  <c r="C171" i="13"/>
  <c r="K170" i="13"/>
  <c r="K93" i="15" l="1"/>
  <c r="B93" i="15"/>
  <c r="K3" i="13"/>
  <c r="K64" i="13"/>
  <c r="K119" i="13"/>
  <c r="J48" i="6"/>
  <c r="J3" i="6"/>
  <c r="G52" i="11"/>
  <c r="B52" i="11"/>
  <c r="I3" i="11"/>
  <c r="H109" i="4"/>
  <c r="B109" i="4"/>
  <c r="J108" i="4"/>
  <c r="J3" i="4"/>
  <c r="H94" i="15"/>
  <c r="B94" i="15"/>
  <c r="B3" i="15"/>
  <c r="J56" i="4"/>
  <c r="K3" i="15"/>
  <c r="H48" i="15"/>
  <c r="B48" i="15"/>
  <c r="J32" i="10"/>
  <c r="J31" i="10"/>
  <c r="H49" i="6"/>
  <c r="B49" i="6"/>
  <c r="I35" i="6"/>
  <c r="I14" i="6"/>
  <c r="H14" i="6"/>
  <c r="I13" i="6"/>
  <c r="H13" i="6"/>
  <c r="I21" i="6"/>
  <c r="H21" i="6"/>
  <c r="I12" i="6"/>
  <c r="J81" i="15"/>
  <c r="J85" i="15" s="1"/>
  <c r="H17" i="10" s="1"/>
  <c r="I64" i="6"/>
  <c r="H64" i="6"/>
  <c r="H37" i="11"/>
  <c r="H44" i="11" s="1"/>
  <c r="I33" i="4"/>
  <c r="I69" i="4"/>
  <c r="H69" i="4"/>
  <c r="J38" i="15"/>
  <c r="I38" i="15"/>
  <c r="C4" i="13"/>
  <c r="I4" i="13"/>
  <c r="C65" i="13"/>
  <c r="I65" i="13"/>
  <c r="F112" i="13"/>
  <c r="I112" i="13"/>
  <c r="K112" i="13"/>
  <c r="F113" i="13"/>
  <c r="I113" i="13"/>
  <c r="K113" i="13"/>
  <c r="C120" i="13"/>
  <c r="I120" i="13"/>
  <c r="B4" i="6"/>
  <c r="H4" i="6"/>
  <c r="H22" i="6"/>
  <c r="I22" i="6"/>
  <c r="H23" i="6"/>
  <c r="I23" i="6"/>
  <c r="B4" i="11"/>
  <c r="G4" i="11"/>
  <c r="B4" i="4"/>
  <c r="H4" i="4"/>
  <c r="B57" i="4"/>
  <c r="H57" i="4"/>
  <c r="H120" i="4"/>
  <c r="I120" i="4"/>
  <c r="B4" i="15"/>
  <c r="H4" i="15"/>
  <c r="H22" i="10"/>
  <c r="H23" i="10"/>
  <c r="I71" i="6" l="1"/>
  <c r="I73" i="6" s="1"/>
  <c r="H71" i="6"/>
  <c r="H73" i="6" s="1"/>
  <c r="I31" i="6"/>
  <c r="I32" i="6" s="1"/>
  <c r="H24" i="6"/>
  <c r="H16" i="6"/>
  <c r="F114" i="13"/>
  <c r="H34" i="10" s="1"/>
  <c r="I122" i="4"/>
  <c r="I123" i="4" s="1"/>
  <c r="I35" i="4"/>
  <c r="H19" i="10" s="1"/>
  <c r="I71" i="4"/>
  <c r="I73" i="4" s="1"/>
  <c r="I81" i="6"/>
  <c r="I82" i="6" s="1"/>
  <c r="I24" i="6"/>
  <c r="J40" i="15"/>
  <c r="H28" i="10"/>
  <c r="I106" i="6"/>
  <c r="I16" i="6"/>
  <c r="I74" i="6" l="1"/>
  <c r="H29" i="10" s="1"/>
  <c r="J64" i="15"/>
  <c r="H16" i="10" s="1"/>
  <c r="H27" i="10" s="1"/>
  <c r="H30" i="10"/>
  <c r="H21" i="10"/>
  <c r="I37" i="4"/>
  <c r="H20" i="10"/>
  <c r="I17" i="6"/>
  <c r="I25" i="6"/>
  <c r="I26" i="6" s="1"/>
  <c r="I100" i="6"/>
  <c r="I99" i="6" l="1"/>
  <c r="I103" i="6" s="1"/>
  <c r="H31" i="10" s="1"/>
  <c r="I18" i="6"/>
  <c r="I75" i="6"/>
  <c r="H25" i="10"/>
  <c r="I105" i="6"/>
  <c r="I109" i="6" s="1"/>
  <c r="H32" i="10" s="1"/>
  <c r="H26" i="10"/>
</calcChain>
</file>

<file path=xl/sharedStrings.xml><?xml version="1.0" encoding="utf-8"?>
<sst xmlns="http://schemas.openxmlformats.org/spreadsheetml/2006/main" count="1321" uniqueCount="336">
  <si>
    <t xml:space="preserve"> (℃）</t>
  </si>
  <si>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</si>
  <si>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</si>
  <si>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（小数点以下３位）</t>
    <rPh sb="1" eb="4">
      <t>ショウスウテン</t>
    </rPh>
    <rPh sb="4" eb="6">
      <t>イカ</t>
    </rPh>
    <rPh sb="7" eb="8">
      <t>イ</t>
    </rPh>
    <phoneticPr fontId="3"/>
  </si>
  <si>
    <t>(kWh/h)</t>
    <phoneticPr fontId="3"/>
  </si>
  <si>
    <t>（小数点以下１位）</t>
    <rPh sb="1" eb="4">
      <t>ショウスウテン</t>
    </rPh>
    <rPh sb="4" eb="6">
      <t>イカ</t>
    </rPh>
    <rPh sb="7" eb="8">
      <t>イ</t>
    </rPh>
    <phoneticPr fontId="3"/>
  </si>
  <si>
    <t>試験場所</t>
    <rPh sb="0" eb="2">
      <t>シケン</t>
    </rPh>
    <rPh sb="2" eb="4">
      <t>バショ</t>
    </rPh>
    <phoneticPr fontId="3"/>
  </si>
  <si>
    <t>電　　源</t>
    <rPh sb="0" eb="1">
      <t>デン</t>
    </rPh>
    <rPh sb="3" eb="4">
      <t>ミナモト</t>
    </rPh>
    <phoneticPr fontId="3"/>
  </si>
  <si>
    <t>（min）</t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</si>
  <si>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</si>
  <si>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①立上り時</t>
    <phoneticPr fontId="3"/>
  </si>
  <si>
    <t>担当部署</t>
    <rPh sb="0" eb="2">
      <t>タントウ</t>
    </rPh>
    <rPh sb="2" eb="4">
      <t>ブショ</t>
    </rPh>
    <phoneticPr fontId="3"/>
  </si>
  <si>
    <t>規定なし</t>
    <rPh sb="0" eb="2">
      <t>キテイ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</si>
  <si>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</si>
  <si>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</si>
  <si>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</si>
  <si>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</si>
  <si>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誤差</t>
    <rPh sb="0" eb="2">
      <t>ゴサ</t>
    </rPh>
    <phoneticPr fontId="3"/>
  </si>
  <si>
    <t>湿度(%)</t>
    <rPh sb="0" eb="1">
      <t>シツ</t>
    </rPh>
    <rPh sb="1" eb="2">
      <t>タビ</t>
    </rPh>
    <phoneticPr fontId="3"/>
  </si>
  <si>
    <t>気圧(hPa)</t>
    <rPh sb="0" eb="1">
      <t>キ</t>
    </rPh>
    <rPh sb="1" eb="2">
      <t>アツ</t>
    </rPh>
    <phoneticPr fontId="3"/>
  </si>
  <si>
    <t>(W)×</t>
  </si>
  <si>
    <t>(D)×</t>
  </si>
  <si>
    <t>重量(kg)</t>
    <rPh sb="0" eb="2">
      <t>ジュウリョウ</t>
    </rPh>
    <phoneticPr fontId="3"/>
  </si>
  <si>
    <t>室温(℃)</t>
    <phoneticPr fontId="3"/>
  </si>
  <si>
    <t>作成日</t>
    <rPh sb="0" eb="2">
      <t>サクセイ</t>
    </rPh>
    <rPh sb="2" eb="3">
      <t>ニチ</t>
    </rPh>
    <phoneticPr fontId="3"/>
  </si>
  <si>
    <t>試験期間</t>
    <rPh sb="0" eb="2">
      <t>シケン</t>
    </rPh>
    <rPh sb="2" eb="4">
      <t>キカン</t>
    </rPh>
    <phoneticPr fontId="3"/>
  </si>
  <si>
    <t>～</t>
    <phoneticPr fontId="3"/>
  </si>
  <si>
    <t>試験日</t>
    <rPh sb="0" eb="3">
      <t>シケンビ</t>
    </rPh>
    <phoneticPr fontId="3"/>
  </si>
  <si>
    <t>測定機器</t>
    <rPh sb="0" eb="2">
      <t>ソクテイ</t>
    </rPh>
    <rPh sb="2" eb="4">
      <t>キキ</t>
    </rPh>
    <phoneticPr fontId="3"/>
  </si>
  <si>
    <t>①熱風モード</t>
    <phoneticPr fontId="3"/>
  </si>
  <si>
    <t>（min）</t>
    <phoneticPr fontId="3"/>
  </si>
  <si>
    <t>②スチームモード</t>
    <phoneticPr fontId="3"/>
  </si>
  <si>
    <t>③複合モード</t>
    <phoneticPr fontId="3"/>
  </si>
  <si>
    <t>(℃)</t>
    <phoneticPr fontId="3"/>
  </si>
  <si>
    <t>（kWh）</t>
  </si>
  <si>
    <t>（kWh/回）</t>
    <phoneticPr fontId="3"/>
  </si>
  <si>
    <t>(min)</t>
    <phoneticPr fontId="3"/>
  </si>
  <si>
    <t>－</t>
  </si>
  <si>
    <t>判定員Ｃ</t>
    <rPh sb="0" eb="2">
      <t>ハンテイ</t>
    </rPh>
    <rPh sb="2" eb="3">
      <t>イン</t>
    </rPh>
    <phoneticPr fontId="3"/>
  </si>
  <si>
    <t>判定員Ｂ</t>
    <rPh sb="0" eb="2">
      <t>ハンテイ</t>
    </rPh>
    <rPh sb="2" eb="3">
      <t>イン</t>
    </rPh>
    <phoneticPr fontId="3"/>
  </si>
  <si>
    <t>判定員Ａ</t>
    <rPh sb="0" eb="2">
      <t>ハンテイ</t>
    </rPh>
    <rPh sb="2" eb="3">
      <t>イン</t>
    </rPh>
    <phoneticPr fontId="3"/>
  </si>
  <si>
    <t>測定箇所</t>
    <rPh sb="0" eb="2">
      <t>ソクテイ</t>
    </rPh>
    <rPh sb="2" eb="4">
      <t>カショ</t>
    </rPh>
    <phoneticPr fontId="3"/>
  </si>
  <si>
    <t>段</t>
    <rPh sb="0" eb="1">
      <t>ダン</t>
    </rPh>
    <phoneticPr fontId="3"/>
  </si>
  <si>
    <t>全段標準偏差</t>
    <rPh sb="0" eb="2">
      <t>ゼンダン</t>
    </rPh>
    <rPh sb="2" eb="4">
      <t>ヒョウジュン</t>
    </rPh>
    <rPh sb="4" eb="6">
      <t>ヘンサ</t>
    </rPh>
    <phoneticPr fontId="3"/>
  </si>
  <si>
    <t>全段平均値</t>
    <rPh sb="0" eb="2">
      <t>ゼンダン</t>
    </rPh>
    <rPh sb="2" eb="5">
      <t>ヘイキンチ</t>
    </rPh>
    <phoneticPr fontId="3"/>
  </si>
  <si>
    <t>（最下段）</t>
    <phoneticPr fontId="3"/>
  </si>
  <si>
    <r>
      <t xml:space="preserve">食パンのトーストによる試験
</t>
    </r>
    <r>
      <rPr>
        <sz val="9"/>
        <rFont val="ＭＳ Ｐゴシック"/>
        <family val="3"/>
        <charset val="128"/>
      </rPr>
      <t>(焼き色評価基準による評価）</t>
    </r>
    <rPh sb="15" eb="16">
      <t>ヤ</t>
    </rPh>
    <rPh sb="17" eb="18">
      <t>イロ</t>
    </rPh>
    <rPh sb="18" eb="20">
      <t>ヒョウカ</t>
    </rPh>
    <rPh sb="20" eb="22">
      <t>キジュン</t>
    </rPh>
    <rPh sb="25" eb="27">
      <t>ヒョウカ</t>
    </rPh>
    <phoneticPr fontId="3"/>
  </si>
  <si>
    <t>（小数点以下3位）</t>
    <rPh sb="1" eb="4">
      <t>ショウスウテン</t>
    </rPh>
    <rPh sb="4" eb="6">
      <t>イカ</t>
    </rPh>
    <rPh sb="7" eb="8">
      <t>イ</t>
    </rPh>
    <phoneticPr fontId="3"/>
  </si>
  <si>
    <r>
      <t>均一性指数</t>
    </r>
    <r>
      <rPr>
        <i/>
        <sz val="10"/>
        <rFont val="Century"/>
        <family val="1"/>
      </rPr>
      <t>I</t>
    </r>
    <r>
      <rPr>
        <vertAlign val="subscript"/>
        <sz val="10"/>
        <rFont val="ＭＳ Ｐゴシック"/>
        <family val="3"/>
        <charset val="128"/>
      </rPr>
      <t>ｔ</t>
    </r>
    <rPh sb="0" eb="3">
      <t>キンイツセイ</t>
    </rPh>
    <rPh sb="3" eb="5">
      <t>シスウ</t>
    </rPh>
    <phoneticPr fontId="3"/>
  </si>
  <si>
    <t>（min/回）</t>
    <rPh sb="5" eb="6">
      <t>カイ</t>
    </rPh>
    <phoneticPr fontId="3"/>
  </si>
  <si>
    <t>(kWh/回)</t>
    <rPh sb="5" eb="6">
      <t>カイ</t>
    </rPh>
    <phoneticPr fontId="3"/>
  </si>
  <si>
    <t>(個/回)</t>
    <rPh sb="3" eb="4">
      <t>カイ</t>
    </rPh>
    <phoneticPr fontId="3"/>
  </si>
  <si>
    <t>熱風モード　250℃</t>
    <rPh sb="0" eb="2">
      <t>ネップウ</t>
    </rPh>
    <phoneticPr fontId="3"/>
  </si>
  <si>
    <t>　食パン表面の焼き色写真</t>
    <rPh sb="1" eb="2">
      <t>ショク</t>
    </rPh>
    <rPh sb="4" eb="6">
      <t>ヒョウメン</t>
    </rPh>
    <rPh sb="7" eb="8">
      <t>ヤ</t>
    </rPh>
    <rPh sb="9" eb="10">
      <t>イロ</t>
    </rPh>
    <rPh sb="10" eb="12">
      <t>シャシン</t>
    </rPh>
    <phoneticPr fontId="3"/>
  </si>
  <si>
    <t>回/日</t>
    <rPh sb="0" eb="1">
      <t>カイ</t>
    </rPh>
    <rPh sb="2" eb="3">
      <t>ニチ</t>
    </rPh>
    <phoneticPr fontId="3"/>
  </si>
  <si>
    <t>②調理時</t>
    <phoneticPr fontId="3"/>
  </si>
  <si>
    <t>(個/回)</t>
    <rPh sb="1" eb="2">
      <t>コ</t>
    </rPh>
    <rPh sb="3" eb="4">
      <t>カイ</t>
    </rPh>
    <phoneticPr fontId="3"/>
  </si>
  <si>
    <t>(min/回)</t>
    <rPh sb="5" eb="6">
      <t>カイ</t>
    </rPh>
    <phoneticPr fontId="3"/>
  </si>
  <si>
    <t>(kWh/日)</t>
    <rPh sb="5" eb="6">
      <t>ニチ</t>
    </rPh>
    <phoneticPr fontId="3"/>
  </si>
  <si>
    <t>気圧
(hPa)</t>
    <rPh sb="0" eb="1">
      <t>キ</t>
    </rPh>
    <rPh sb="1" eb="2">
      <t>アツ</t>
    </rPh>
    <phoneticPr fontId="3"/>
  </si>
  <si>
    <t>外形寸法(mm)</t>
    <rPh sb="0" eb="2">
      <t>ガイケイ</t>
    </rPh>
    <rPh sb="2" eb="4">
      <t>スンポウ</t>
    </rPh>
    <phoneticPr fontId="3"/>
  </si>
  <si>
    <t>庫内寸法(mm)</t>
    <rPh sb="0" eb="1">
      <t>コ</t>
    </rPh>
    <rPh sb="1" eb="2">
      <t>ナイ</t>
    </rPh>
    <rPh sb="2" eb="4">
      <t>スンポウ</t>
    </rPh>
    <phoneticPr fontId="3"/>
  </si>
  <si>
    <t>(H)</t>
    <phoneticPr fontId="3"/>
  </si>
  <si>
    <t>(kW)</t>
    <phoneticPr fontId="3"/>
  </si>
  <si>
    <t>（整数）</t>
    <rPh sb="1" eb="3">
      <t>セイスウ</t>
    </rPh>
    <phoneticPr fontId="3"/>
  </si>
  <si>
    <t>調理運転設定(温度設定） =</t>
    <rPh sb="0" eb="2">
      <t>チョウリ</t>
    </rPh>
    <rPh sb="2" eb="4">
      <t>ウンテン</t>
    </rPh>
    <rPh sb="4" eb="6">
      <t>セッテイ</t>
    </rPh>
    <rPh sb="7" eb="9">
      <t>オンド</t>
    </rPh>
    <rPh sb="9" eb="11">
      <t>セッテイ</t>
    </rPh>
    <phoneticPr fontId="3"/>
  </si>
  <si>
    <t>予熱運転設定(温度設定） =</t>
    <rPh sb="0" eb="2">
      <t>ヨネツ</t>
    </rPh>
    <rPh sb="2" eb="4">
      <t>ウンテン</t>
    </rPh>
    <rPh sb="4" eb="6">
      <t>セッテイ</t>
    </rPh>
    <rPh sb="7" eb="9">
      <t>オンド</t>
    </rPh>
    <rPh sb="9" eb="11">
      <t>セッテイ</t>
    </rPh>
    <phoneticPr fontId="3"/>
  </si>
  <si>
    <t>予熱運転設定(湿度設定） =</t>
    <rPh sb="0" eb="2">
      <t>ヨネツ</t>
    </rPh>
    <rPh sb="2" eb="4">
      <t>ウンテン</t>
    </rPh>
    <rPh sb="4" eb="6">
      <t>セッテイ</t>
    </rPh>
    <rPh sb="7" eb="9">
      <t>シツド</t>
    </rPh>
    <rPh sb="9" eb="11">
      <t>セッテイ</t>
    </rPh>
    <phoneticPr fontId="3"/>
  </si>
  <si>
    <t>調理運転設定(湿度設定） =</t>
    <rPh sb="0" eb="2">
      <t>チョウリ</t>
    </rPh>
    <rPh sb="2" eb="4">
      <t>ウンテン</t>
    </rPh>
    <rPh sb="4" eb="6">
      <t>セッテイ</t>
    </rPh>
    <rPh sb="7" eb="9">
      <t>シツド</t>
    </rPh>
    <rPh sb="9" eb="11">
      <t>セッテイ</t>
    </rPh>
    <phoneticPr fontId="3"/>
  </si>
  <si>
    <t>焼き色評価</t>
    <rPh sb="0" eb="1">
      <t>ヤ</t>
    </rPh>
    <rPh sb="2" eb="3">
      <t>イロ</t>
    </rPh>
    <rPh sb="3" eb="5">
      <t>ヒョウカ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</si>
  <si>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</si>
  <si>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</si>
  <si>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</si>
  <si>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</si>
  <si>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</si>
  <si>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</si>
  <si>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</si>
  <si>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</si>
  <si>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スチームコンベクションオーブン</t>
    <phoneticPr fontId="3"/>
  </si>
  <si>
    <t>2.熱効率</t>
    <phoneticPr fontId="3"/>
  </si>
  <si>
    <t>3.立上り性能</t>
    <phoneticPr fontId="3"/>
  </si>
  <si>
    <t>4.調理能力</t>
    <phoneticPr fontId="3"/>
  </si>
  <si>
    <t>室温(℃)</t>
    <phoneticPr fontId="3"/>
  </si>
  <si>
    <t>(%)</t>
    <phoneticPr fontId="3"/>
  </si>
  <si>
    <t>6.給水量または給湯量</t>
    <rPh sb="2" eb="5">
      <t>キュウスイリョウ</t>
    </rPh>
    <rPh sb="8" eb="10">
      <t>キュウトウ</t>
    </rPh>
    <rPh sb="10" eb="11">
      <t>リョウ</t>
    </rPh>
    <phoneticPr fontId="3"/>
  </si>
  <si>
    <t>7.均一性</t>
    <phoneticPr fontId="3"/>
  </si>
  <si>
    <t>風量設定　=</t>
    <rPh sb="0" eb="2">
      <t>フウリョウ</t>
    </rPh>
    <rPh sb="2" eb="4">
      <t>セッテイ</t>
    </rPh>
    <phoneticPr fontId="3"/>
  </si>
  <si>
    <t>冷凍ハンバーグ
60g/個</t>
    <rPh sb="0" eb="2">
      <t>レイトウ</t>
    </rPh>
    <rPh sb="12" eb="13">
      <t>コ</t>
    </rPh>
    <phoneticPr fontId="3"/>
  </si>
  <si>
    <t>セールス
ポイント等</t>
    <rPh sb="9" eb="10">
      <t>トウ</t>
    </rPh>
    <phoneticPr fontId="3"/>
  </si>
  <si>
    <t>均一性</t>
    <rPh sb="0" eb="3">
      <t>キンイツセイ</t>
    </rPh>
    <phoneticPr fontId="3"/>
  </si>
  <si>
    <t>ガス種</t>
    <rPh sb="2" eb="3">
      <t>シュ</t>
    </rPh>
    <phoneticPr fontId="3"/>
  </si>
  <si>
    <t>（kW）</t>
    <phoneticPr fontId="3"/>
  </si>
  <si>
    <t>（小数点以下2位）</t>
    <rPh sb="1" eb="4">
      <t>ショウスウテン</t>
    </rPh>
    <rPh sb="4" eb="6">
      <t>イカ</t>
    </rPh>
    <rPh sb="7" eb="8">
      <t>イ</t>
    </rPh>
    <phoneticPr fontId="3"/>
  </si>
  <si>
    <t>（小数点以下1位）</t>
    <rPh sb="1" eb="4">
      <t>ショウスウテン</t>
    </rPh>
    <rPh sb="4" eb="6">
      <t>イカ</t>
    </rPh>
    <rPh sb="7" eb="8">
      <t>イ</t>
    </rPh>
    <phoneticPr fontId="3"/>
  </si>
  <si>
    <t>（℃）</t>
    <phoneticPr fontId="3"/>
  </si>
  <si>
    <t>（kPa）</t>
    <phoneticPr fontId="3"/>
  </si>
  <si>
    <t>(kW)</t>
    <phoneticPr fontId="3"/>
  </si>
  <si>
    <t>③待機時</t>
    <phoneticPr fontId="3"/>
  </si>
  <si>
    <t>5.エネルギー消費量</t>
    <rPh sb="7" eb="10">
      <t>ショウヒリョウ</t>
    </rPh>
    <phoneticPr fontId="3"/>
  </si>
  <si>
    <t>(kW)</t>
    <phoneticPr fontId="3"/>
  </si>
  <si>
    <t>(%)</t>
    <phoneticPr fontId="3"/>
  </si>
  <si>
    <t>（kWh/回）</t>
    <phoneticPr fontId="3"/>
  </si>
  <si>
    <t>（ガス）</t>
    <phoneticPr fontId="3"/>
  </si>
  <si>
    <t>（電気）</t>
    <phoneticPr fontId="3"/>
  </si>
  <si>
    <t>（ガス）</t>
    <phoneticPr fontId="3"/>
  </si>
  <si>
    <t>（℃）</t>
    <phoneticPr fontId="3"/>
  </si>
  <si>
    <t>（kPa）</t>
    <phoneticPr fontId="3"/>
  </si>
  <si>
    <t>(kW)</t>
    <phoneticPr fontId="3"/>
  </si>
  <si>
    <t>番号</t>
    <rPh sb="0" eb="2">
      <t>バンゴウ</t>
    </rPh>
    <phoneticPr fontId="3"/>
  </si>
  <si>
    <t>性能測定結果</t>
    <rPh sb="0" eb="6">
      <t>セイノウソクテイケッカ</t>
    </rPh>
    <phoneticPr fontId="3"/>
  </si>
  <si>
    <t>品　目</t>
    <rPh sb="0" eb="1">
      <t>シナ</t>
    </rPh>
    <rPh sb="2" eb="3">
      <t>メ</t>
    </rPh>
    <phoneticPr fontId="3"/>
  </si>
  <si>
    <t>　　③複合モード</t>
    <rPh sb="3" eb="5">
      <t>フクゴウ</t>
    </rPh>
    <phoneticPr fontId="3"/>
  </si>
  <si>
    <t>立上りグラフ（経過時間と温度の関係）</t>
    <rPh sb="0" eb="2">
      <t>タチアガ</t>
    </rPh>
    <rPh sb="7" eb="11">
      <t>ケイカジカン</t>
    </rPh>
    <rPh sb="12" eb="14">
      <t>オンド</t>
    </rPh>
    <rPh sb="15" eb="17">
      <t>カンケイ</t>
    </rPh>
    <phoneticPr fontId="3"/>
  </si>
  <si>
    <r>
      <t>（ｋJ/m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phoneticPr fontId="3"/>
  </si>
  <si>
    <t>　　②調理時</t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</si>
  <si>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s</t>
    </r>
    <phoneticPr fontId="3"/>
  </si>
  <si>
    <r>
      <rPr>
        <i/>
        <sz val="14"/>
        <rFont val="Cambria"/>
        <family val="1"/>
      </rPr>
      <t>V</t>
    </r>
    <r>
      <rPr>
        <vertAlign val="subscript"/>
        <sz val="14"/>
        <rFont val="Cambria"/>
        <family val="1"/>
      </rPr>
      <t>m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</si>
  <si>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c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</si>
  <si>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</si>
  <si>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</si>
  <si>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</si>
  <si>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</si>
  <si>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</si>
  <si>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定格エネルギー消費量（ガス）[kW]</t>
    </r>
    <rPh sb="13" eb="15">
      <t>ショウヒ</t>
    </rPh>
    <rPh sb="15" eb="16">
      <t>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</si>
  <si>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試験機器の最大ガス消費量</t>
    </r>
    <r>
      <rPr>
        <sz val="10"/>
        <rFont val="Cambria"/>
        <family val="1"/>
      </rPr>
      <t>[</t>
    </r>
    <r>
      <rPr>
        <sz val="10"/>
        <rFont val="ＭＳ Ｐゴシック"/>
        <family val="3"/>
        <charset val="128"/>
      </rPr>
      <t>ｋ</t>
    </r>
    <r>
      <rPr>
        <sz val="10"/>
        <rFont val="Cambria"/>
        <family val="1"/>
      </rPr>
      <t>W]</t>
    </r>
    <rPh sb="11" eb="13">
      <t>サイダイ</t>
    </rPh>
    <rPh sb="15" eb="17">
      <t>ショウヒ</t>
    </rPh>
    <rPh sb="17" eb="18">
      <t>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</si>
  <si>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b/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</si>
  <si>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pE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</si>
  <si>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</si>
  <si>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</si>
  <si>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</si>
  <si>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</si>
  <si>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=</t>
    </r>
    <r>
      <rPr>
        <sz val="10"/>
        <rFont val="ＭＳ Ｐ明朝"/>
        <family val="1"/>
        <charset val="128"/>
      </rPr>
      <t>　</t>
    </r>
    <r>
      <rPr>
        <sz val="10"/>
        <rFont val="Cambria"/>
        <family val="1"/>
      </rPr>
      <t xml:space="preserve"> </t>
    </r>
    <r>
      <rPr>
        <sz val="10"/>
        <rFont val="ＭＳ Ｐ明朝"/>
        <family val="1"/>
        <charset val="128"/>
      </rPr>
      <t>　　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</si>
  <si>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=</t>
    </r>
    <r>
      <rPr>
        <sz val="10"/>
        <rFont val="ＭＳ Ｐ明朝"/>
        <family val="1"/>
        <charset val="128"/>
      </rPr>
      <t>　</t>
    </r>
    <r>
      <rPr>
        <sz val="10"/>
        <rFont val="Cambria"/>
        <family val="1"/>
      </rPr>
      <t xml:space="preserve"> </t>
    </r>
    <r>
      <rPr>
        <sz val="10"/>
        <rFont val="ＭＳ Ｐ明朝"/>
        <family val="1"/>
        <charset val="128"/>
      </rPr>
      <t>　　</t>
    </r>
    <phoneticPr fontId="3"/>
  </si>
  <si>
    <r>
      <t>n</t>
    </r>
    <r>
      <rPr>
        <vertAlign val="subscript"/>
        <sz val="10"/>
        <rFont val="Cambria"/>
        <family val="1"/>
      </rPr>
      <t xml:space="preserve">d  </t>
    </r>
    <r>
      <rPr>
        <sz val="10"/>
        <rFont val="Cambria"/>
        <family val="1"/>
      </rPr>
      <t xml:space="preserve">=  </t>
    </r>
    <phoneticPr fontId="3"/>
  </si>
  <si>
    <t>④日あたり</t>
    <rPh sb="1" eb="2">
      <t>ニチ</t>
    </rPh>
    <phoneticPr fontId="3"/>
  </si>
  <si>
    <t>型　式</t>
    <rPh sb="0" eb="1">
      <t>カタ</t>
    </rPh>
    <rPh sb="2" eb="3">
      <t>シキ</t>
    </rPh>
    <phoneticPr fontId="3"/>
  </si>
  <si>
    <t>定格エネルギー消費量（ガス）</t>
    <rPh sb="0" eb="2">
      <t>テイカク</t>
    </rPh>
    <rPh sb="7" eb="9">
      <t>ショウヒ</t>
    </rPh>
    <phoneticPr fontId="3"/>
  </si>
  <si>
    <r>
      <t>　　最大ガス消費量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の算出方法は、次の①、②式より選択する。</t>
    </r>
    <rPh sb="2" eb="4">
      <t>サイダイ</t>
    </rPh>
    <rPh sb="6" eb="8">
      <t>ショウヒ</t>
    </rPh>
    <rPh sb="8" eb="9">
      <t>リョウ</t>
    </rPh>
    <rPh sb="20" eb="22">
      <t>サンシュツ</t>
    </rPh>
    <rPh sb="22" eb="24">
      <t>ホウホウ</t>
    </rPh>
    <rPh sb="26" eb="27">
      <t>ツギ</t>
    </rPh>
    <rPh sb="31" eb="32">
      <t>シキ</t>
    </rPh>
    <rPh sb="34" eb="36">
      <t>センタク</t>
    </rPh>
    <phoneticPr fontId="3"/>
  </si>
  <si>
    <t>①：「ガス消費量の算出」に規定する次式にて算出する場合</t>
    <rPh sb="25" eb="27">
      <t>バアイ</t>
    </rPh>
    <phoneticPr fontId="3"/>
  </si>
  <si>
    <t>(s)</t>
    <phoneticPr fontId="3"/>
  </si>
  <si>
    <r>
      <t>（ｋJ/m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</si>
  <si>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（℃）</t>
    <phoneticPr fontId="3"/>
  </si>
  <si>
    <t>（kPa）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</si>
  <si>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xMG</t>
    </r>
    <r>
      <rPr>
        <sz val="10"/>
        <rFont val="ＭＳ Ｐゴシック"/>
        <family val="3"/>
        <charset val="128"/>
      </rPr>
      <t xml:space="preserve"> ： 各モードの最大ガス消費量[ｋW]</t>
    </r>
    <rPh sb="7" eb="8">
      <t>カク</t>
    </rPh>
    <rPh sb="12" eb="14">
      <t>サイダイ</t>
    </rPh>
    <rPh sb="16" eb="19">
      <t>ショウヒリョウ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</si>
  <si>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xMG</t>
    </r>
    <r>
      <rPr>
        <sz val="10"/>
        <rFont val="Cambria"/>
        <family val="1"/>
      </rPr>
      <t xml:space="preserve"> =</t>
    </r>
    <phoneticPr fontId="3"/>
  </si>
  <si>
    <t>②：「JIS S2093 家庭用ガス燃焼機器の試験方法」の「9.ガス消費量試験」に規定されている次式にて算出した値を用いる場合　</t>
    <rPh sb="48" eb="50">
      <t>ジシキ</t>
    </rPh>
    <rPh sb="52" eb="54">
      <t>サンシュツ</t>
    </rPh>
    <rPh sb="56" eb="57">
      <t>アタイ</t>
    </rPh>
    <rPh sb="58" eb="59">
      <t>モチ</t>
    </rPh>
    <rPh sb="61" eb="63">
      <t>バアイ</t>
    </rPh>
    <phoneticPr fontId="3"/>
  </si>
  <si>
    <t xml:space="preserve">  ※業務用ガス厨房機器検査規程（JIA D001）のガス消費量の計算式と同じ式</t>
    <phoneticPr fontId="3"/>
  </si>
  <si>
    <t>定格消費電力</t>
    <rPh sb="0" eb="2">
      <t>テイカク</t>
    </rPh>
    <rPh sb="4" eb="6">
      <t>デンリョク</t>
    </rPh>
    <phoneticPr fontId="3"/>
  </si>
  <si>
    <t>測定写真</t>
    <rPh sb="0" eb="2">
      <t>ソクテイ</t>
    </rPh>
    <rPh sb="2" eb="4">
      <t>シャシン</t>
    </rPh>
    <phoneticPr fontId="3"/>
  </si>
  <si>
    <t>　 　</t>
    <phoneticPr fontId="3"/>
  </si>
  <si>
    <t>最大消費電力測定グラフ</t>
    <phoneticPr fontId="3"/>
  </si>
  <si>
    <t>最大ガス消費量測定グラフ</t>
    <rPh sb="0" eb="2">
      <t>サイダイ</t>
    </rPh>
    <rPh sb="4" eb="7">
      <t>ショウヒリョウ</t>
    </rPh>
    <rPh sb="7" eb="9">
      <t>ソクテイ</t>
    </rPh>
    <phoneticPr fontId="3"/>
  </si>
  <si>
    <t>　　　①熱風モード</t>
    <rPh sb="4" eb="6">
      <t>ネップウ</t>
    </rPh>
    <phoneticPr fontId="3"/>
  </si>
  <si>
    <t>　　　　②スチームモード</t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</si>
  <si>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待機状態に達した時間[min]</t>
    </r>
    <rPh sb="5" eb="7">
      <t>タイキ</t>
    </rPh>
    <rPh sb="7" eb="9">
      <t>ジョウタイ</t>
    </rPh>
    <rPh sb="10" eb="11">
      <t>タッ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</si>
  <si>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</si>
  <si>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庫内中央の初温[℃]</t>
    </r>
    <rPh sb="5" eb="6">
      <t>コ</t>
    </rPh>
    <rPh sb="6" eb="7">
      <t>ナイ</t>
    </rPh>
    <rPh sb="7" eb="9">
      <t>チュウオウ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</si>
  <si>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</si>
  <si>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f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庫内中央の最終温度[℃]</t>
    </r>
    <rPh sb="5" eb="6">
      <t>コ</t>
    </rPh>
    <rPh sb="6" eb="7">
      <t>ナイ</t>
    </rPh>
    <rPh sb="7" eb="9">
      <t>チュウオウ</t>
    </rPh>
    <rPh sb="10" eb="12">
      <t>サイシュウ</t>
    </rPh>
    <rPh sb="12" eb="14">
      <t>オンド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</si>
  <si>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立上り性能[min]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</si>
  <si>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</si>
  <si>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待機状態に達した時間[min]</t>
    </r>
    <rPh sb="5" eb="7">
      <t>タイキ</t>
    </rPh>
    <rPh sb="7" eb="9">
      <t>ジョウタイ</t>
    </rPh>
    <rPh sb="10" eb="11">
      <t>タッ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</si>
  <si>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</si>
  <si>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庫内中央の初温[℃]</t>
    </r>
    <rPh sb="5" eb="6">
      <t>コ</t>
    </rPh>
    <rPh sb="6" eb="7">
      <t>ナイ</t>
    </rPh>
    <rPh sb="7" eb="9">
      <t>チュウオウ</t>
    </rPh>
    <phoneticPr fontId="3"/>
  </si>
  <si>
    <r>
      <t>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</si>
  <si>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</si>
  <si>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</si>
  <si>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測定時の大気圧[kPa]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</si>
  <si>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測定時のガスメータ内のガス圧力[kPa]</t>
    </r>
    <phoneticPr fontId="3"/>
  </si>
  <si>
    <r>
      <t>P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=</t>
    </r>
    <phoneticPr fontId="3"/>
  </si>
  <si>
    <t>食材写真</t>
    <rPh sb="0" eb="2">
      <t>ショクザイ</t>
    </rPh>
    <rPh sb="2" eb="4">
      <t>シャシン</t>
    </rPh>
    <phoneticPr fontId="3"/>
  </si>
  <si>
    <t>調理試験写真</t>
    <rPh sb="0" eb="2">
      <t>チョウリ</t>
    </rPh>
    <rPh sb="2" eb="4">
      <t>シケン</t>
    </rPh>
    <rPh sb="4" eb="6">
      <t>シャシン</t>
    </rPh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</si>
  <si>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</si>
  <si>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</si>
  <si>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ＭＳ Ｐゴシック"/>
        <family val="3"/>
        <charset val="128"/>
      </rPr>
      <t xml:space="preserve"> ： ガス消費量[kWh/回]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</si>
  <si>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消費電力量[kWh/回]</t>
    </r>
    <rPh sb="8" eb="10">
      <t>デンリョク</t>
    </rPh>
    <rPh sb="10" eb="11">
      <t>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</si>
  <si>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：ガス消費量 [kWh/回]</t>
    </r>
    <rPh sb="16" eb="17">
      <t>カイ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</si>
  <si>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：調理時ガス消費量[kWh/回]</t>
    </r>
    <rPh sb="18" eb="19">
      <t>カイ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</si>
  <si>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：消費電力量 [kWh/回]</t>
    </r>
    <rPh sb="5" eb="7">
      <t>ショウヒ</t>
    </rPh>
    <rPh sb="7" eb="9">
      <t>デンリョク</t>
    </rPh>
    <rPh sb="9" eb="10">
      <t>リョウ</t>
    </rPh>
    <rPh sb="16" eb="17">
      <t>カイ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</si>
  <si>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：調理時消費電力量[kWh/回]</t>
    </r>
    <rPh sb="8" eb="10">
      <t>ショウヒ</t>
    </rPh>
    <rPh sb="10" eb="12">
      <t>デンリョク</t>
    </rPh>
    <rPh sb="12" eb="13">
      <t>リョウ</t>
    </rPh>
    <rPh sb="18" eb="19">
      <t>カイ</t>
    </rPh>
    <phoneticPr fontId="3"/>
  </si>
  <si>
    <t>ガス消費量 [kWh]は、次式にて算出する。</t>
    <rPh sb="13" eb="15">
      <t>ジシキ</t>
    </rPh>
    <rPh sb="17" eb="19">
      <t>サンシュツ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</si>
  <si>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: </t>
    </r>
    <r>
      <rPr>
        <sz val="10"/>
        <rFont val="ＭＳ Ｐゴシック"/>
        <family val="3"/>
        <charset val="128"/>
      </rPr>
      <t>ガス消費量[kWh]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</si>
  <si>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：ガス消費量の測定時間 [min]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</si>
  <si>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iG </t>
    </r>
    <r>
      <rPr>
        <sz val="10"/>
        <rFont val="ＭＳ Ｐゴシック"/>
        <family val="3"/>
        <charset val="128"/>
      </rPr>
      <t>：待機時ガス消費量[kWh/h]</t>
    </r>
    <rPh sb="5" eb="7">
      <t>タイキ</t>
    </rPh>
    <rPh sb="7" eb="8">
      <t>ジ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</si>
  <si>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：消費電力量の測定時間 [min]</t>
    </r>
    <rPh sb="5" eb="7">
      <t>ショウヒ</t>
    </rPh>
    <rPh sb="7" eb="9">
      <t>デンリョク</t>
    </rPh>
    <rPh sb="9" eb="10">
      <t>リョウ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</si>
  <si>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：待機時消費電力量[kWh/h]</t>
    </r>
    <rPh sb="5" eb="7">
      <t>タイキ</t>
    </rPh>
    <rPh sb="7" eb="8">
      <t>ジ</t>
    </rPh>
    <rPh sb="8" eb="10">
      <t>ショウヒ</t>
    </rPh>
    <rPh sb="10" eb="12">
      <t>デンリョク</t>
    </rPh>
    <rPh sb="12" eb="13">
      <t>リョウ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</si>
  <si>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dNG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：日あたりガス消費量（回数想定）[kWh/日]</t>
    </r>
    <rPh sb="16" eb="18">
      <t>カイスウ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</si>
  <si>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：調理時消費電力量[kWh/回]</t>
    </r>
    <rPh sb="10" eb="12">
      <t>デンリョク</t>
    </rPh>
    <rPh sb="18" eb="19">
      <t>カイ</t>
    </rPh>
    <phoneticPr fontId="3"/>
  </si>
  <si>
    <r>
      <rPr>
        <sz val="10"/>
        <rFont val="Cambria"/>
        <family val="1"/>
      </rPr>
      <t>Q</t>
    </r>
    <r>
      <rPr>
        <vertAlign val="subscript"/>
        <sz val="10"/>
        <rFont val="Cambria"/>
        <family val="1"/>
      </rPr>
      <t>dNE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：日あたり消費電力量（回数想定）[kWh/日]</t>
    </r>
    <rPh sb="10" eb="12">
      <t>ショウヒ</t>
    </rPh>
    <rPh sb="12" eb="14">
      <t>デンリョク</t>
    </rPh>
    <rPh sb="14" eb="15">
      <t>リョウ</t>
    </rPh>
    <rPh sb="16" eb="18">
      <t>カイスウ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</si>
  <si>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</si>
  <si>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=</t>
    </r>
    <phoneticPr fontId="3"/>
  </si>
  <si>
    <r>
      <t>n</t>
    </r>
    <r>
      <rPr>
        <vertAlign val="subscript"/>
        <sz val="10"/>
        <rFont val="Cambria"/>
        <family val="1"/>
      </rPr>
      <t xml:space="preserve">d  </t>
    </r>
    <r>
      <rPr>
        <sz val="10"/>
        <rFont val="Cambria"/>
        <family val="1"/>
      </rPr>
      <t xml:space="preserve">=  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</si>
  <si>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 </t>
    </r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</si>
  <si>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</si>
  <si>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</si>
  <si>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t>削除NG</t>
    <rPh sb="0" eb="2">
      <t>サクジョ</t>
    </rPh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</si>
  <si>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</t>
    </r>
    <phoneticPr fontId="3"/>
  </si>
  <si>
    <r>
      <t>　　　乾式ガス流量計を用いて測定する場合は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3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</si>
  <si>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</si>
  <si>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</si>
  <si>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</si>
  <si>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</si>
  <si>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</si>
  <si>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</si>
  <si>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</si>
  <si>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</si>
  <si>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：実測時間[s]</t>
    </r>
    <rPh sb="3" eb="5">
      <t>ジッソク</t>
    </rPh>
    <rPh sb="5" eb="7">
      <t>ジカン</t>
    </rPh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</si>
  <si>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</si>
  <si>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</si>
  <si>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</si>
  <si>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ＭＳ Ｐゴシック"/>
        <family val="3"/>
        <charset val="128"/>
      </rPr>
      <t xml:space="preserve"> ： 測定時の大気圧[kPa]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</si>
  <si>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</si>
  <si>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</si>
  <si>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</si>
  <si>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</si>
  <si>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</si>
  <si>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3"/>
  </si>
  <si>
    <r>
      <rPr>
        <vertAlign val="subscript"/>
        <sz val="10"/>
        <rFont val="ＭＳ Ｐゴシック"/>
        <family val="3"/>
        <charset val="128"/>
      </rPr>
      <t>　　</t>
    </r>
    <r>
      <rPr>
        <vertAlign val="subscript"/>
        <sz val="10"/>
        <rFont val="Cambria"/>
        <family val="1"/>
      </rPr>
      <t xml:space="preserve">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モードごとに規定する待機状態[℃]</t>
    </r>
    <rPh sb="11" eb="13">
      <t>キテイ</t>
    </rPh>
    <rPh sb="15" eb="17">
      <t>タイキ</t>
    </rPh>
    <rPh sb="17" eb="19">
      <t>ジョウタイ</t>
    </rPh>
    <phoneticPr fontId="3"/>
  </si>
  <si>
    <r>
      <rPr>
        <sz val="10"/>
        <rFont val="Cambria"/>
        <family val="1"/>
      </rPr>
      <t xml:space="preserve">=  </t>
    </r>
    <phoneticPr fontId="3"/>
  </si>
  <si>
    <r>
      <t>　　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モードごとに規定する待機状態[℃]</t>
    </r>
    <rPh sb="10" eb="12">
      <t>キテイ</t>
    </rPh>
    <rPh sb="14" eb="16">
      <t>タイキ</t>
    </rPh>
    <rPh sb="16" eb="18">
      <t>ジョウタイ</t>
    </rPh>
    <phoneticPr fontId="3"/>
  </si>
  <si>
    <r>
      <rPr>
        <sz val="10"/>
        <rFont val="Cambria"/>
        <family val="1"/>
      </rPr>
      <t xml:space="preserve"> =  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</si>
  <si>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</si>
  <si>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r>
      <t>　試験機器の最大消費電力と定格消費電力の差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が消費電力の許容差に適合するように、定格消費電力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ＭＳ Ｐゴシック"/>
        <family val="3"/>
        <charset val="128"/>
      </rPr>
      <t>[kW] を定める。</t>
    </r>
    <rPh sb="15" eb="17">
      <t>ショウヒ</t>
    </rPh>
    <rPh sb="17" eb="19">
      <t>デンリョク</t>
    </rPh>
    <rPh sb="28" eb="30">
      <t>ショウヒ</t>
    </rPh>
    <rPh sb="30" eb="32">
      <t>デンリョク</t>
    </rPh>
    <rPh sb="47" eb="49">
      <t>ショウヒ</t>
    </rPh>
    <rPh sb="49" eb="51">
      <t>デンリョク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</si>
  <si>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</si>
  <si>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</si>
  <si>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℃における飽和水蒸気圧[kPa]</t>
    </r>
    <phoneticPr fontId="3"/>
  </si>
  <si>
    <r>
      <t>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</si>
  <si>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℃における飽和水蒸気圧[kPa]</t>
    </r>
    <phoneticPr fontId="3"/>
  </si>
  <si>
    <t>1.定格エネルギー消費量</t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</si>
  <si>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 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</t>
    </r>
    <r>
      <rPr>
        <sz val="9"/>
        <rFont val="ＭＳ Ｐゴシック"/>
        <family val="3"/>
        <charset val="128"/>
      </rPr>
      <t>[kPa]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</si>
  <si>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： 測定時のガスメータ内のガス圧力</t>
    </r>
    <r>
      <rPr>
        <sz val="9"/>
        <rFont val="ＭＳ Ｐゴシック"/>
        <family val="3"/>
        <charset val="128"/>
      </rPr>
      <t>[kPa]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</si>
  <si>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</si>
  <si>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t>（kJ/m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</si>
  <si>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sE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立上り時消費電力量[kWh/回]</t>
    </r>
    <rPh sb="6" eb="8">
      <t>タチアガ</t>
    </rPh>
    <rPh sb="9" eb="10">
      <t>ジ</t>
    </rPh>
    <rPh sb="12" eb="14">
      <t>デンリョク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</si>
  <si>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=  </t>
    </r>
    <phoneticPr fontId="3"/>
  </si>
  <si>
    <r>
      <t>調理時エネルギー消費量：</t>
    </r>
    <r>
      <rPr>
        <b/>
        <i/>
        <sz val="10"/>
        <rFont val="Cambria"/>
        <family val="1"/>
      </rPr>
      <t>P</t>
    </r>
    <r>
      <rPr>
        <b/>
        <vertAlign val="subscript"/>
        <sz val="10"/>
        <rFont val="Cambria"/>
        <family val="1"/>
      </rPr>
      <t>c</t>
    </r>
    <r>
      <rPr>
        <b/>
        <sz val="10"/>
        <rFont val="ＭＳ Ｐゴシック"/>
        <family val="3"/>
        <charset val="128"/>
      </rPr>
      <t>[kWh/回]</t>
    </r>
    <rPh sb="0" eb="2">
      <t>チョウリ</t>
    </rPh>
    <rPh sb="2" eb="3">
      <t>ジ</t>
    </rPh>
    <rPh sb="8" eb="11">
      <t>ショウヒリョウ</t>
    </rPh>
    <rPh sb="19" eb="20">
      <t>カイ</t>
    </rPh>
    <phoneticPr fontId="3"/>
  </si>
  <si>
    <t>　許容差±10%</t>
    <rPh sb="1" eb="3">
      <t>キョヨウ</t>
    </rPh>
    <rPh sb="3" eb="4">
      <t>サ</t>
    </rPh>
    <phoneticPr fontId="3"/>
  </si>
  <si>
    <t>試験機器の最大ガス消費量</t>
    <rPh sb="0" eb="2">
      <t>シケン</t>
    </rPh>
    <rPh sb="2" eb="4">
      <t>キキ</t>
    </rPh>
    <rPh sb="5" eb="7">
      <t>サイダイ</t>
    </rPh>
    <rPh sb="9" eb="12">
      <t>ショウヒリョウ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</si>
  <si>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： 最大ガス消費量[ｋW]</t>
    </r>
    <rPh sb="6" eb="8">
      <t>サイダイ</t>
    </rPh>
    <rPh sb="10" eb="13">
      <t>ショウヒリョウ</t>
    </rPh>
    <phoneticPr fontId="3"/>
  </si>
  <si>
    <r>
      <rPr>
        <sz val="10"/>
        <rFont val="ＭＳ Ｐゴシック"/>
        <family val="3"/>
        <charset val="128"/>
      </rPr>
      <t>　庫内に何も入っていない状態の試験機器を室温になじませた後、熱風モード、スチームモードおよび複合モード（熱風モードおよびスチームモードの併用）のそれぞれにおいて、最大入力で加熱を始め、ガス消費量が一定になった時の値をモードご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xMG</t>
    </r>
    <r>
      <rPr>
        <sz val="10"/>
        <rFont val="Cambria"/>
        <family val="1"/>
      </rPr>
      <t xml:space="preserve">[kW] </t>
    </r>
    <r>
      <rPr>
        <sz val="10"/>
        <rFont val="ＭＳ Ｐゴシック"/>
        <family val="3"/>
        <charset val="128"/>
      </rPr>
      <t>とする。
モードごとの最大ガス消費量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xMG</t>
    </r>
    <r>
      <rPr>
        <sz val="10"/>
        <rFont val="Cambria"/>
        <family val="1"/>
      </rPr>
      <t xml:space="preserve"> [kW] </t>
    </r>
    <r>
      <rPr>
        <sz val="10"/>
        <rFont val="ＭＳ Ｐゴシック"/>
        <family val="3"/>
        <charset val="128"/>
      </rPr>
      <t>の最大値を試験機器の最大ガス消費量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[kW] </t>
    </r>
    <r>
      <rPr>
        <sz val="10"/>
        <rFont val="ＭＳ Ｐゴシック"/>
        <family val="3"/>
        <charset val="128"/>
      </rPr>
      <t>とする。</t>
    </r>
    <phoneticPr fontId="3"/>
  </si>
  <si>
    <t>試験機器の最大消費電力</t>
    <rPh sb="0" eb="2">
      <t>シケン</t>
    </rPh>
    <rPh sb="2" eb="4">
      <t>キキ</t>
    </rPh>
    <rPh sb="5" eb="7">
      <t>サイダイ</t>
    </rPh>
    <rPh sb="7" eb="9">
      <t>ショウヒ</t>
    </rPh>
    <rPh sb="9" eb="11">
      <t>デンリョク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</si>
  <si>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</si>
  <si>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 =</t>
    </r>
    <phoneticPr fontId="3"/>
  </si>
  <si>
    <r>
      <t>P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</si>
  <si>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  </t>
    </r>
    <phoneticPr fontId="3"/>
  </si>
  <si>
    <r>
      <t>　試験機器の最大ガス消費量と定格エネルギー消費量（ガス）の差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10" eb="13">
      <t>ショウヒリョウ</t>
    </rPh>
    <rPh sb="23" eb="24">
      <t>リョウ</t>
    </rPh>
    <rPh sb="41" eb="42">
      <t>リョウ</t>
    </rPh>
    <rPh sb="62" eb="64">
      <t>ショウヒ</t>
    </rPh>
    <rPh sb="64" eb="65">
      <t>リョウ</t>
    </rPh>
    <phoneticPr fontId="3"/>
  </si>
  <si>
    <t>業務用厨房熱機器等性能測定結果　【ガス機器】</t>
    <rPh sb="0" eb="3">
      <t>ギョウムヨウ</t>
    </rPh>
    <rPh sb="3" eb="5">
      <t>チュウボウ</t>
    </rPh>
    <rPh sb="5" eb="6">
      <t>ネツ</t>
    </rPh>
    <rPh sb="6" eb="9">
      <t>キキナド</t>
    </rPh>
    <rPh sb="9" eb="11">
      <t>セイノウ</t>
    </rPh>
    <rPh sb="11" eb="13">
      <t>ソクテイ</t>
    </rPh>
    <rPh sb="13" eb="15">
      <t>ケッカ</t>
    </rPh>
    <rPh sb="19" eb="21">
      <t>キキ</t>
    </rPh>
    <phoneticPr fontId="3"/>
  </si>
  <si>
    <t>業務用厨房熱機器等性能測定結果　【ガス機器】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phoneticPr fontId="3"/>
  </si>
  <si>
    <t xml:space="preserve"> =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</si>
  <si>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定格消費電力[kW]</t>
    </r>
    <rPh sb="8" eb="10">
      <t>ショウヒ</t>
    </rPh>
    <rPh sb="10" eb="12">
      <t>デンリョク</t>
    </rPh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</si>
  <si>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 xml:space="preserve">pE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試験機器の最大消費電力と定格消費電力差</t>
    </r>
    <rPh sb="11" eb="13">
      <t>サイダイ</t>
    </rPh>
    <rPh sb="13" eb="15">
      <t>ショウヒ</t>
    </rPh>
    <rPh sb="15" eb="17">
      <t>デンリョク</t>
    </rPh>
    <rPh sb="18" eb="20">
      <t>テイカク</t>
    </rPh>
    <rPh sb="20" eb="22">
      <t>ショウヒ</t>
    </rPh>
    <rPh sb="22" eb="24">
      <t>デンリョク</t>
    </rPh>
    <rPh sb="24" eb="25">
      <t>サ</t>
    </rPh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</si>
  <si>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</si>
  <si>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t>　　　（電気）</t>
    <rPh sb="4" eb="6">
      <t>デンキ</t>
    </rPh>
    <phoneticPr fontId="3"/>
  </si>
  <si>
    <t>　　　（ガス）　ガス消費量は、次式にて算出する。</t>
    <phoneticPr fontId="3"/>
  </si>
  <si>
    <t>[流量計の選択]</t>
    <rPh sb="1" eb="4">
      <t>リュウリョウケイ</t>
    </rPh>
    <rPh sb="5" eb="7">
      <t>センタク</t>
    </rPh>
    <phoneticPr fontId="3"/>
  </si>
  <si>
    <r>
      <t>　　　乾式ガス流量計を用いて測定する場合は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3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</si>
  <si>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3"/>
  </si>
  <si>
    <t>⇒</t>
    <phoneticPr fontId="3"/>
  </si>
  <si>
    <t>⇒</t>
    <phoneticPr fontId="3"/>
  </si>
  <si>
    <t>【ガス】</t>
    <phoneticPr fontId="3"/>
  </si>
  <si>
    <t>【電気】</t>
    <rPh sb="1" eb="3">
      <t>デンキ</t>
    </rPh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</si>
  <si>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試験機器の最大ガス消費量と定格エネルギー消費量（ガス）の差</t>
    </r>
    <phoneticPr fontId="3"/>
  </si>
  <si>
    <t xml:space="preserve">   消費電力の許容差</t>
    <rPh sb="3" eb="5">
      <t>ショウヒ</t>
    </rPh>
    <rPh sb="5" eb="7">
      <t>デンリョク</t>
    </rPh>
    <rPh sb="8" eb="10">
      <t>キョヨウ</t>
    </rPh>
    <rPh sb="10" eb="11">
      <t>サ</t>
    </rPh>
    <phoneticPr fontId="3"/>
  </si>
  <si>
    <t xml:space="preserve">   ガス消費量の許容差</t>
    <rPh sb="5" eb="7">
      <t>ショウヒ</t>
    </rPh>
    <rPh sb="7" eb="8">
      <t>リョウ</t>
    </rPh>
    <rPh sb="9" eb="11">
      <t>キョヨウ</t>
    </rPh>
    <rPh sb="11" eb="12">
      <t>サ</t>
    </rPh>
    <phoneticPr fontId="3"/>
  </si>
  <si>
    <r>
      <t>　　　　　</t>
    </r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</si>
  <si>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t>　　　　　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</si>
  <si>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t>　　　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測定時の大気圧[kPa]</t>
    </r>
    <phoneticPr fontId="3"/>
  </si>
  <si>
    <r>
      <t>　　　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測定時のガスメータ内のガス圧力[kPa]</t>
    </r>
    <phoneticPr fontId="3"/>
  </si>
  <si>
    <r>
      <t>　　　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℃における飽和水蒸気圧[kPa]</t>
    </r>
    <phoneticPr fontId="3"/>
  </si>
  <si>
    <r>
      <t>　　　　　</t>
    </r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</si>
  <si>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　　　　　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ＭＳ Ｐゴシック"/>
        <family val="3"/>
        <charset val="128"/>
      </rPr>
      <t>：最大調理量</t>
    </r>
    <r>
      <rPr>
        <sz val="10"/>
        <rFont val="Century"/>
        <family val="1"/>
      </rPr>
      <t>[</t>
    </r>
    <r>
      <rPr>
        <sz val="10"/>
        <rFont val="ＭＳ Ｐゴシック"/>
        <family val="3"/>
        <charset val="128"/>
      </rPr>
      <t>個</t>
    </r>
    <r>
      <rPr>
        <sz val="10"/>
        <rFont val="Century"/>
        <family val="1"/>
      </rPr>
      <t>/</t>
    </r>
    <r>
      <rPr>
        <sz val="10"/>
        <rFont val="ＭＳ Ｐゴシック"/>
        <family val="3"/>
        <charset val="128"/>
      </rPr>
      <t>回</t>
    </r>
    <r>
      <rPr>
        <sz val="10"/>
        <rFont val="Century"/>
        <family val="1"/>
      </rPr>
      <t>]</t>
    </r>
    <rPh sb="8" eb="10">
      <t>サイダイ</t>
    </rPh>
    <rPh sb="10" eb="12">
      <t>チョウリ</t>
    </rPh>
    <rPh sb="12" eb="13">
      <t>リョウ</t>
    </rPh>
    <phoneticPr fontId="3"/>
  </si>
  <si>
    <r>
      <t>　　　　　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ＭＳ Ｐゴシック"/>
        <family val="3"/>
        <charset val="128"/>
      </rPr>
      <t>：調理に要した時間 [min/回]</t>
    </r>
    <rPh sb="8" eb="10">
      <t>チョウリ</t>
    </rPh>
    <rPh sb="11" eb="12">
      <t>ヨウ</t>
    </rPh>
    <rPh sb="14" eb="16">
      <t>ジカン</t>
    </rPh>
    <rPh sb="22" eb="23">
      <t>カイ</t>
    </rPh>
    <phoneticPr fontId="3"/>
  </si>
  <si>
    <r>
      <t>【電気】　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cE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消費電力量[kWh/回]</t>
    </r>
    <rPh sb="1" eb="3">
      <t>デンキ</t>
    </rPh>
    <rPh sb="11" eb="13">
      <t>ショウヒ</t>
    </rPh>
    <rPh sb="13" eb="15">
      <t>デンリョク</t>
    </rPh>
    <rPh sb="15" eb="16">
      <t>リョウ</t>
    </rPh>
    <phoneticPr fontId="3"/>
  </si>
  <si>
    <r>
      <t>I</t>
    </r>
    <r>
      <rPr>
        <vertAlign val="subscript"/>
        <sz val="14"/>
        <rFont val="Cambria"/>
        <family val="1"/>
      </rPr>
      <t>t</t>
    </r>
    <phoneticPr fontId="3"/>
  </si>
  <si>
    <r>
      <t>　　立上り時エネルギー消費量：</t>
    </r>
    <r>
      <rPr>
        <b/>
        <i/>
        <sz val="11"/>
        <rFont val="Cambria"/>
        <family val="1"/>
      </rPr>
      <t>P</t>
    </r>
    <r>
      <rPr>
        <b/>
        <vertAlign val="subscript"/>
        <sz val="11"/>
        <rFont val="Cambria"/>
        <family val="1"/>
      </rPr>
      <t>s</t>
    </r>
    <r>
      <rPr>
        <b/>
        <sz val="10"/>
        <rFont val="ＭＳ Ｐゴシック"/>
        <family val="3"/>
        <charset val="128"/>
      </rPr>
      <t>[kWh/回]</t>
    </r>
    <phoneticPr fontId="3"/>
  </si>
  <si>
    <t>（許容差 10%）</t>
    <rPh sb="1" eb="4">
      <t>キョヨウサ</t>
    </rPh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</si>
  <si>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4"/>
        <rFont val="Cambria"/>
        <family val="1"/>
      </rPr>
      <t xml:space="preserve"> </t>
    </r>
    <r>
      <rPr>
        <sz val="10"/>
        <rFont val="Cambria"/>
        <family val="1"/>
      </rPr>
      <t xml:space="preserve">=  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</si>
  <si>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s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 =</t>
    </r>
    <rPh sb="3" eb="6">
      <t>ヘイキンチ</t>
    </rPh>
    <phoneticPr fontId="3"/>
  </si>
  <si>
    <r>
      <rPr>
        <i/>
        <sz val="14"/>
        <rFont val="Cambria"/>
        <family val="1"/>
      </rPr>
      <t>V</t>
    </r>
    <r>
      <rPr>
        <vertAlign val="subscript"/>
        <sz val="14"/>
        <rFont val="Cambria"/>
        <family val="1"/>
      </rPr>
      <t>m</t>
    </r>
    <r>
      <rPr>
        <sz val="10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</si>
  <si>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c</t>
    </r>
    <r>
      <rPr>
        <sz val="10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</si>
  <si>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sG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</si>
  <si>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sE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</si>
  <si>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cG</t>
    </r>
    <r>
      <rPr>
        <sz val="10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</si>
  <si>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</si>
  <si>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</si>
  <si>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</si>
  <si>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</si>
  <si>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</si>
  <si>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</si>
  <si>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iE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 =</t>
    </r>
    <r>
      <rPr>
        <sz val="10"/>
        <rFont val="Century"/>
        <family val="1"/>
      </rPr>
      <t xml:space="preserve">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</si>
  <si>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iG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</si>
  <si>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</si>
  <si>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</si>
  <si>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</si>
  <si>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d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：調理回数[回/日]　標準値は1回/日</t>
    </r>
    <rPh sb="4" eb="6">
      <t>チョウリ</t>
    </rPh>
    <rPh sb="6" eb="8">
      <t>カイスウ</t>
    </rPh>
    <rPh sb="9" eb="10">
      <t>カイ</t>
    </rPh>
    <rPh sb="11" eb="12">
      <t>ニチ</t>
    </rPh>
    <rPh sb="14" eb="17">
      <t>ヒョウジュンチ</t>
    </rPh>
    <rPh sb="19" eb="20">
      <t>カイ</t>
    </rPh>
    <rPh sb="21" eb="22">
      <t>ニチ</t>
    </rPh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</si>
  <si>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dNE</t>
    </r>
    <r>
      <rPr>
        <sz val="14"/>
        <rFont val="Cambria"/>
        <family val="1"/>
      </rPr>
      <t xml:space="preserve"> </t>
    </r>
    <r>
      <rPr>
        <sz val="10"/>
        <rFont val="Cambria"/>
        <family val="1"/>
      </rPr>
      <t xml:space="preserve">=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</si>
  <si>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 </t>
    </r>
    <phoneticPr fontId="3"/>
  </si>
  <si>
    <t>スチーム
モード</t>
    <phoneticPr fontId="3"/>
  </si>
  <si>
    <t>複合
モード</t>
    <phoneticPr fontId="3"/>
  </si>
  <si>
    <t>熱風
モード</t>
    <phoneticPr fontId="3"/>
  </si>
  <si>
    <r>
      <rPr>
        <sz val="10"/>
        <rFont val="ＭＳ Ｐゴシック"/>
        <family val="3"/>
        <charset val="128"/>
      </rPr>
      <t>　庫内に何も入っていない状態の試験機器を室温になじませた後、熱風モード、スチームモードおよび複合モード（熱風モードおよびスチームモードの併用）のそれぞれにおいて、最大入力で加熱を始め、消費電力が一定になった時の値をモードごとの最大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[kW] </t>
    </r>
    <r>
      <rPr>
        <sz val="10"/>
        <rFont val="ＭＳ Ｐゴシック"/>
        <family val="3"/>
        <charset val="128"/>
      </rPr>
      <t>とする。ただし、最大消費電力の測定では、回路の切換えまたは発熱体の特性により、消費電力が段階的またはゆるやかに変化する場合には、その最大値とする。モードごとの最大消費電力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 [kW] </t>
    </r>
    <r>
      <rPr>
        <sz val="10"/>
        <rFont val="ＭＳ Ｐゴシック"/>
        <family val="3"/>
        <charset val="128"/>
      </rPr>
      <t>の最大値を試験機器の最大消費電力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[kW] </t>
    </r>
    <r>
      <rPr>
        <sz val="10"/>
        <rFont val="ＭＳ Ｐゴシック"/>
        <family val="3"/>
        <charset val="128"/>
      </rPr>
      <t>とする。</t>
    </r>
    <rPh sb="92" eb="94">
      <t>ショウヒ</t>
    </rPh>
    <rPh sb="94" eb="96">
      <t>デンリョク</t>
    </rPh>
    <rPh sb="115" eb="117">
      <t>ショウヒ</t>
    </rPh>
    <rPh sb="117" eb="119">
      <t>デンリョク</t>
    </rPh>
    <rPh sb="209" eb="211">
      <t>ショウヒ</t>
    </rPh>
    <rPh sb="211" eb="213">
      <t>デンリョク</t>
    </rPh>
    <rPh sb="235" eb="237">
      <t>ショウヒ</t>
    </rPh>
    <rPh sb="237" eb="239">
      <t>デンリョク</t>
    </rPh>
    <phoneticPr fontId="3"/>
  </si>
  <si>
    <t>立上り性能</t>
    <rPh sb="0" eb="2">
      <t>タチアガ</t>
    </rPh>
    <rPh sb="3" eb="5">
      <t>セイノウ</t>
    </rPh>
    <phoneticPr fontId="3"/>
  </si>
  <si>
    <t>調理能力</t>
    <rPh sb="0" eb="2">
      <t>チョウリ</t>
    </rPh>
    <rPh sb="2" eb="4">
      <t>ノウリョク</t>
    </rPh>
    <phoneticPr fontId="3"/>
  </si>
  <si>
    <r>
      <t>（kJ/m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phoneticPr fontId="3"/>
  </si>
  <si>
    <t>(kWh/回)</t>
    <phoneticPr fontId="3"/>
  </si>
  <si>
    <t>（kWh）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</si>
  <si>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熱風モードの最大消費電力[kW]</t>
    </r>
    <rPh sb="7" eb="9">
      <t>ネップウ</t>
    </rPh>
    <rPh sb="13" eb="15">
      <t>サイダイ</t>
    </rPh>
    <rPh sb="15" eb="17">
      <t>ショウヒ</t>
    </rPh>
    <rPh sb="17" eb="19">
      <t>デンリョク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</si>
  <si>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スチームモードの最大消費電力[kW]</t>
    </r>
    <rPh sb="15" eb="17">
      <t>サイダイ</t>
    </rPh>
    <rPh sb="17" eb="19">
      <t>ショウヒ</t>
    </rPh>
    <rPh sb="19" eb="21">
      <t>デンリョク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</si>
  <si>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xME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複合モードの最大消費電力[kW]</t>
    </r>
    <rPh sb="7" eb="9">
      <t>フクゴウ</t>
    </rPh>
    <rPh sb="13" eb="15">
      <t>サイダイ</t>
    </rPh>
    <rPh sb="15" eb="17">
      <t>ショウヒ</t>
    </rPh>
    <rPh sb="17" eb="19">
      <t>デンリョク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</si>
  <si>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試験機器の最大消費電力[kW]</t>
    </r>
    <rPh sb="11" eb="13">
      <t>サイダイ</t>
    </rPh>
    <rPh sb="13" eb="15">
      <t>ショウヒ</t>
    </rPh>
    <rPh sb="15" eb="17">
      <t>デンリョク</t>
    </rPh>
    <phoneticPr fontId="3"/>
  </si>
  <si>
    <t>表4 モードごとに規定する設定および待機状態</t>
    <phoneticPr fontId="3"/>
  </si>
  <si>
    <r>
      <rPr>
        <sz val="10"/>
        <rFont val="Symbol"/>
        <family val="1"/>
        <charset val="2"/>
      </rPr>
      <t xml:space="preserve">  </t>
    </r>
    <r>
      <rPr>
        <sz val="10"/>
        <rFont val="ＭＳ Ｐゴシック"/>
        <family val="3"/>
        <charset val="128"/>
      </rPr>
      <t>庫内に何も入っていない状態の試験機器を室温になじませた後、庫内中央の初温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[℃]を測定する。表1の3モードについて、表4の温度設定、湿度設定および風量設定にして加熱を始め、表4の待機状態に達した時間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[min]、エネルギー消費量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>[kWh/回]を測定する。
  立上り性能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[min] は、次式で計算する。</t>
    </r>
    <rPh sb="45" eb="47">
      <t>ソクテイ</t>
    </rPh>
    <rPh sb="117" eb="120">
      <t>ショウヒリョウ</t>
    </rPh>
    <rPh sb="127" eb="128">
      <t>カイ</t>
    </rPh>
    <phoneticPr fontId="3"/>
  </si>
  <si>
    <t>湿度設定　=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</si>
  <si>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sG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立上り時ガス消費量[kWh/回]</t>
    </r>
    <rPh sb="6" eb="8">
      <t>タチアガ</t>
    </rPh>
    <rPh sb="9" eb="10">
      <t>ジ</t>
    </rPh>
    <rPh sb="12" eb="15">
      <t>ショウヒリョウ</t>
    </rPh>
    <rPh sb="20" eb="21">
      <t>カイ</t>
    </rPh>
    <phoneticPr fontId="3"/>
  </si>
  <si>
    <t>湿度設定（湿度50％に近い湿度設定が望ましい）　=</t>
    <rPh sb="5" eb="7">
      <t>シツド</t>
    </rPh>
    <rPh sb="11" eb="12">
      <t>チカ</t>
    </rPh>
    <rPh sb="13" eb="15">
      <t>シツド</t>
    </rPh>
    <rPh sb="15" eb="17">
      <t>セッテイ</t>
    </rPh>
    <rPh sb="18" eb="19">
      <t>ノゾ</t>
    </rPh>
    <phoneticPr fontId="3"/>
  </si>
  <si>
    <r>
      <t>　【ガス】　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vertAlign val="subscript"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[kWh/回]は、次式から算出する。</t>
    </r>
    <rPh sb="8" eb="11">
      <t>ショウヒリョウ</t>
    </rPh>
    <rPh sb="20" eb="21">
      <t>カイ</t>
    </rPh>
    <rPh sb="24" eb="26">
      <t>ジシキ</t>
    </rPh>
    <rPh sb="28" eb="30">
      <t>サンシュツ</t>
    </rPh>
    <phoneticPr fontId="3"/>
  </si>
  <si>
    <r>
      <rPr>
        <i/>
        <sz val="10"/>
        <rFont val="ＭＳ Ｐゴシック"/>
        <family val="3"/>
        <charset val="128"/>
      </rPr>
      <t>　　　　　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：ガス消費量</t>
    </r>
    <r>
      <rPr>
        <sz val="10"/>
        <rFont val="Cambria"/>
        <family val="1"/>
      </rPr>
      <t>[kWh/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>]</t>
    </r>
    <rPh sb="12" eb="15">
      <t>ショウヒリョウ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</si>
  <si>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</si>
  <si>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</si>
  <si>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：庫内中央の初温[℃]</t>
    </r>
    <rPh sb="4" eb="5">
      <t>コ</t>
    </rPh>
    <rPh sb="5" eb="6">
      <t>ナイ</t>
    </rPh>
    <rPh sb="6" eb="8">
      <t>チュウオウ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</si>
  <si>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：庫内中央の最終温度[℃]</t>
    </r>
    <rPh sb="4" eb="5">
      <t>コ</t>
    </rPh>
    <rPh sb="5" eb="6">
      <t>ナイ</t>
    </rPh>
    <rPh sb="6" eb="8">
      <t>チュウオウ</t>
    </rPh>
    <rPh sb="9" eb="11">
      <t>サイシュウ</t>
    </rPh>
    <rPh sb="11" eb="13">
      <t>オンド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</si>
  <si>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：立上り時ガス消費量[kWh/回]</t>
    </r>
    <rPh sb="5" eb="6">
      <t>タ</t>
    </rPh>
    <rPh sb="6" eb="7">
      <t>アガ</t>
    </rPh>
    <rPh sb="8" eb="9">
      <t>ジ</t>
    </rPh>
    <rPh sb="19" eb="20">
      <t>カイ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</si>
  <si>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：立上り時消費電力量[kWh/回]</t>
    </r>
    <rPh sb="5" eb="6">
      <t>タ</t>
    </rPh>
    <rPh sb="6" eb="7">
      <t>アガ</t>
    </rPh>
    <rPh sb="8" eb="9">
      <t>ジ</t>
    </rPh>
    <rPh sb="11" eb="13">
      <t>デンリョク</t>
    </rPh>
    <rPh sb="13" eb="14">
      <t>リョウ</t>
    </rPh>
    <rPh sb="19" eb="20">
      <t>カイ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</si>
  <si>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iE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消費電力量[kWh]</t>
    </r>
    <rPh sb="6" eb="8">
      <t>ショウヒ</t>
    </rPh>
    <rPh sb="8" eb="10">
      <t>デンリョク</t>
    </rPh>
    <rPh sb="10" eb="11">
      <t>リョウ</t>
    </rPh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</si>
  <si>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立上り回数[回/日]　標準値は1回/日</t>
    </r>
    <rPh sb="5" eb="6">
      <t>タ</t>
    </rPh>
    <rPh sb="6" eb="7">
      <t>アガ</t>
    </rPh>
    <rPh sb="8" eb="10">
      <t>カイスウ</t>
    </rPh>
    <rPh sb="13" eb="14">
      <t>ヒ</t>
    </rPh>
    <rPh sb="16" eb="19">
      <t>ヒョウジュンチ</t>
    </rPh>
    <rPh sb="21" eb="22">
      <t>カイ</t>
    </rPh>
    <rPh sb="23" eb="24">
      <t>ニチ</t>
    </rPh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</si>
  <si>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</si>
  <si>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：立上り時消費電力量[kWh/回]</t>
    </r>
    <rPh sb="5" eb="6">
      <t>タ</t>
    </rPh>
    <rPh sb="6" eb="7">
      <t>アガ</t>
    </rPh>
    <rPh sb="8" eb="9">
      <t>ジ</t>
    </rPh>
    <rPh sb="9" eb="11">
      <t>ショウヒ</t>
    </rPh>
    <rPh sb="11" eb="13">
      <t>デンリョク</t>
    </rPh>
    <rPh sb="13" eb="14">
      <t>リョウ</t>
    </rPh>
    <rPh sb="19" eb="20">
      <t>カイ</t>
    </rPh>
    <phoneticPr fontId="3"/>
  </si>
  <si>
    <r>
      <t>食パンのトースト耳を取り除いた6枚切りの食パン（1段あたりに8枚入らない場合には、1切れの大きさを小さくし、8枚入るようにする）をトレーの上に製造者の指定する調理領域内に8枚以上敷き並べる。温度設定を250 ℃および風量設定を標準値にした熱風モードで十分に予熱する。食パンを敷き並べたトレーを全段に投入後、適切な焼き色（焼き色の平均値が性能測定基準の巻末資料2の食パン表面の焼き色評価基準の5 段階に近いことが望ましい）が付くまで同じ設定で加熱する。性能測定基準の巻末資料2の食パン表面の焼き色評価基準（10 段階の色見本）を用い、3人の判定員がそれぞれの食パン表面の焼き色を0.5 段階刻みで評価し、食パン表面の焼き色の標準偏差値を判定員ごとに計算する。食材表面の焼き色の均一性指数</t>
    </r>
    <r>
      <rPr>
        <i/>
        <sz val="10"/>
        <rFont val="Cambria"/>
        <family val="1"/>
      </rPr>
      <t>I</t>
    </r>
    <r>
      <rPr>
        <sz val="10"/>
        <rFont val="Cambria"/>
        <family val="1"/>
      </rPr>
      <t>t</t>
    </r>
    <r>
      <rPr>
        <sz val="10"/>
        <rFont val="ＭＳ Ｐゴシック"/>
        <family val="3"/>
        <charset val="128"/>
      </rPr>
      <t>は、3人の標準偏差値の平均値とする。なお、すべての食パン表面の焼き色を写真記録する。</t>
    </r>
    <rPh sb="113" eb="116">
      <t>ヒョウジュンチ</t>
    </rPh>
    <rPh sb="172" eb="174">
      <t>キジュン</t>
    </rPh>
    <rPh sb="229" eb="231">
      <t>キジュン</t>
    </rPh>
    <phoneticPr fontId="3"/>
  </si>
  <si>
    <r>
      <rPr>
        <sz val="10"/>
        <rFont val="ＭＳ Ｐゴシック"/>
        <family val="3"/>
        <charset val="128"/>
      </rPr>
      <t>　調理品目をハンバーグとし、</t>
    </r>
    <r>
      <rPr>
        <sz val="10"/>
        <rFont val="Cambria"/>
        <family val="1"/>
      </rPr>
      <t>60g/</t>
    </r>
    <r>
      <rPr>
        <sz val="10"/>
        <rFont val="ＭＳ Ｐゴシック"/>
        <family val="3"/>
        <charset val="128"/>
      </rPr>
      <t>個の冷凍ハンバーグを食材とする。予熱運転設定で十分に予熱し、最大調理量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 xml:space="preserve">m </t>
    </r>
    <r>
      <rPr>
        <sz val="10"/>
        <rFont val="Cambria"/>
        <family val="1"/>
      </rPr>
      <t>[</t>
    </r>
    <r>
      <rPr>
        <sz val="10"/>
        <rFont val="ＭＳ Ｐゴシック"/>
        <family val="3"/>
        <charset val="128"/>
      </rPr>
      <t>個</t>
    </r>
    <r>
      <rPr>
        <sz val="10"/>
        <rFont val="Cambria"/>
        <family val="1"/>
      </rPr>
      <t>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>]</t>
    </r>
    <r>
      <rPr>
        <sz val="10"/>
        <rFont val="ＭＳ Ｐゴシック"/>
        <family val="3"/>
        <charset val="128"/>
      </rPr>
      <t>の食材の投入を始める。複合モードで調理し、調理終了は、すべての芯温データが</t>
    </r>
    <r>
      <rPr>
        <sz val="10"/>
        <rFont val="Cambria"/>
        <family val="1"/>
      </rPr>
      <t xml:space="preserve">80 </t>
    </r>
    <r>
      <rPr>
        <sz val="10"/>
        <rFont val="ＭＳ Ｐゴシック"/>
        <family val="3"/>
        <charset val="128"/>
      </rPr>
      <t>℃以上に達した時とする。調理終了後、予熱温度の設定に復帰するまで、運転を継続する。
　最大調理量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Cambria"/>
        <family val="1"/>
      </rPr>
      <t>[</t>
    </r>
    <r>
      <rPr>
        <sz val="10"/>
        <rFont val="ＭＳ Ｐゴシック"/>
        <family val="3"/>
        <charset val="128"/>
      </rPr>
      <t>個</t>
    </r>
    <r>
      <rPr>
        <sz val="10"/>
        <rFont val="Cambria"/>
        <family val="1"/>
      </rPr>
      <t>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 xml:space="preserve">] </t>
    </r>
    <r>
      <rPr>
        <sz val="10"/>
        <rFont val="ＭＳ Ｐゴシック"/>
        <family val="3"/>
        <charset val="128"/>
      </rPr>
      <t>は、製造者の推奨値とする。ただし、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段あたりの個数（ホテルパン</t>
    </r>
    <r>
      <rPr>
        <sz val="10"/>
        <rFont val="Cambria"/>
        <family val="1"/>
      </rPr>
      <t xml:space="preserve">1/1 </t>
    </r>
    <r>
      <rPr>
        <sz val="10"/>
        <rFont val="ＭＳ Ｐゴシック"/>
        <family val="3"/>
        <charset val="128"/>
      </rPr>
      <t>の場合、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段あたり</t>
    </r>
    <r>
      <rPr>
        <sz val="10"/>
        <rFont val="Cambria"/>
        <family val="1"/>
      </rPr>
      <t>24</t>
    </r>
    <r>
      <rPr>
        <sz val="10"/>
        <rFont val="ＭＳ Ｐゴシック"/>
        <family val="3"/>
        <charset val="128"/>
      </rPr>
      <t>個になる）は、食材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個あたり</t>
    </r>
    <r>
      <rPr>
        <sz val="10"/>
        <rFont val="Cambria"/>
        <family val="1"/>
      </rPr>
      <t xml:space="preserve">80mm×65mm </t>
    </r>
    <r>
      <rPr>
        <sz val="10"/>
        <rFont val="ＭＳ Ｐゴシック"/>
        <family val="3"/>
        <charset val="128"/>
      </rPr>
      <t>の専有面積を確保するように定める。予熱運転設定および調理運転設定は、製造者の推奨値とする。芯温データは、庫内の上段、中央および下段のそれぞれ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点以上で測定する。調理に要した時間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c </t>
    </r>
    <r>
      <rPr>
        <sz val="10"/>
        <rFont val="Cambria"/>
        <family val="1"/>
      </rPr>
      <t>[min/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 xml:space="preserve">] </t>
    </r>
    <r>
      <rPr>
        <sz val="10"/>
        <rFont val="ＭＳ Ｐゴシック"/>
        <family val="3"/>
        <charset val="128"/>
      </rPr>
      <t>は、調理運転を始めてから調理終了後、予熱温度の設定に復帰するまでの時間</t>
    </r>
    <r>
      <rPr>
        <sz val="10"/>
        <rFont val="Cambria"/>
        <family val="1"/>
      </rPr>
      <t>(</t>
    </r>
    <r>
      <rPr>
        <sz val="10"/>
        <rFont val="ＭＳ Ｐゴシック"/>
        <family val="3"/>
        <charset val="128"/>
      </rPr>
      <t>予熱湿度に達していなくてもよい</t>
    </r>
    <r>
      <rPr>
        <sz val="10"/>
        <rFont val="Cambria"/>
        <family val="1"/>
      </rPr>
      <t>)</t>
    </r>
    <r>
      <rPr>
        <sz val="10"/>
        <rFont val="ＭＳ Ｐゴシック"/>
        <family val="3"/>
        <charset val="128"/>
      </rPr>
      <t>とする。調理に要した時間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[min/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 xml:space="preserve">] </t>
    </r>
    <r>
      <rPr>
        <sz val="10"/>
        <rFont val="ＭＳ Ｐゴシック"/>
        <family val="3"/>
        <charset val="128"/>
      </rPr>
      <t>の間のエネルギー消費量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[kWh/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 xml:space="preserve">] </t>
    </r>
    <r>
      <rPr>
        <sz val="10"/>
        <rFont val="ＭＳ Ｐゴシック"/>
        <family val="3"/>
        <charset val="128"/>
      </rPr>
      <t>を測定する。</t>
    </r>
    <rPh sb="48" eb="50">
      <t>サイダイ</t>
    </rPh>
    <rPh sb="52" eb="53">
      <t>リョウ</t>
    </rPh>
    <rPh sb="59" eb="60">
      <t>カイ</t>
    </rPh>
    <rPh sb="323" eb="324">
      <t>カイ</t>
    </rPh>
    <rPh sb="409" eb="412">
      <t>ショウヒリョウ</t>
    </rPh>
    <phoneticPr fontId="3"/>
  </si>
  <si>
    <r>
      <t>　　</t>
    </r>
    <r>
      <rPr>
        <b/>
        <sz val="11"/>
        <rFont val="ＭＳ Ｐゴシック"/>
        <family val="3"/>
        <charset val="128"/>
      </rPr>
      <t>④日あたりエネルギー消費量を試算する方法</t>
    </r>
    <phoneticPr fontId="3"/>
  </si>
  <si>
    <r>
      <t>　　</t>
    </r>
    <r>
      <rPr>
        <b/>
        <sz val="11"/>
        <rFont val="ＭＳ Ｐゴシック"/>
        <family val="3"/>
        <charset val="128"/>
      </rPr>
      <t>③待機時</t>
    </r>
    <r>
      <rPr>
        <sz val="10"/>
        <rFont val="ＭＳ Ｐゴシック"/>
        <family val="3"/>
        <charset val="128"/>
      </rPr>
      <t>　表4の複合モードとする</t>
    </r>
    <phoneticPr fontId="3"/>
  </si>
  <si>
    <r>
      <t>　　</t>
    </r>
    <r>
      <rPr>
        <b/>
        <sz val="11"/>
        <rFont val="ＭＳ Ｐゴシック"/>
        <family val="3"/>
        <charset val="128"/>
      </rPr>
      <t>①立上り時</t>
    </r>
    <r>
      <rPr>
        <sz val="10"/>
        <rFont val="ＭＳ Ｐゴシック"/>
        <family val="3"/>
        <charset val="128"/>
      </rPr>
      <t>　　表4の複合モードとする</t>
    </r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</si>
  <si>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rE</t>
    </r>
    <r>
      <rPr>
        <sz val="14"/>
        <rFont val="Cambria"/>
        <family val="1"/>
      </rPr>
      <t xml:space="preserve"> </t>
    </r>
    <r>
      <rPr>
        <sz val="10"/>
        <rFont val="Cambria"/>
        <family val="1"/>
      </rPr>
      <t xml:space="preserve">=  </t>
    </r>
    <phoneticPr fontId="3"/>
  </si>
  <si>
    <t>【削除NG】</t>
    <rPh sb="1" eb="3">
      <t>サクジョ</t>
    </rPh>
    <phoneticPr fontId="3"/>
  </si>
  <si>
    <t>（選択）</t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</si>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</sst>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0_ "/>
    <numFmt numFmtId="177" formatCode="0.000_);[Red]\(0.000\)"/>
    <numFmt numFmtId="178" formatCode="0.000_ "/>
    <numFmt numFmtId="179" formatCode="0.0_ "/>
    <numFmt numFmtId="180" formatCode="0_ "/>
    <numFmt numFmtId="181" formatCode="0_);[Red]\(0\)"/>
    <numFmt numFmtId="182" formatCode="0.00_);[Red]\(0.00\)"/>
    <numFmt numFmtId="183" formatCode="yyyy&quot;年&quot;m&quot;月&quot;d&quot;日&quot;;@"/>
    <numFmt numFmtId="184" formatCode="yyyy/m/d;@"/>
    <numFmt numFmtId="185" formatCode="0.0%"/>
    <numFmt numFmtId="186" formatCode="\+#.0;\-#.0;0"/>
    <numFmt numFmtId="187" formatCode="\+#&quot;％&quot;;\-#&quot;％&quot;;0"/>
    <numFmt numFmtId="188" formatCode="&quot;＝&quot;\+#&quot;％、&quot;;\-#&quot;％、&quot;;0"/>
    <numFmt numFmtId="189" formatCode="\+0.0;\-0.0;0"/>
    <numFmt numFmtId="190" formatCode="0.0_);[Red]\(0.0\)"/>
    <numFmt numFmtId="191" formatCode="0.0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Century"/>
      <family val="1"/>
    </font>
    <font>
      <i/>
      <sz val="10"/>
      <name val="Century"/>
      <family val="1"/>
    </font>
    <font>
      <sz val="9"/>
      <name val="ＭＳ Ｐゴシック"/>
      <family val="3"/>
      <charset val="128"/>
    </font>
    <font>
      <vertAlign val="subscript"/>
      <sz val="10"/>
      <name val="Century"/>
      <family val="1"/>
    </font>
    <font>
      <vertAlign val="subscript"/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Century"/>
      <family val="1"/>
    </font>
    <font>
      <vertAlign val="superscript"/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i/>
      <sz val="14"/>
      <name val="Cambria"/>
      <family val="1"/>
    </font>
    <font>
      <vertAlign val="subscript"/>
      <sz val="14"/>
      <name val="Cambria"/>
      <family val="1"/>
    </font>
    <font>
      <sz val="14"/>
      <name val="Cambria"/>
      <family val="1"/>
    </font>
    <font>
      <sz val="10"/>
      <name val="Cambria"/>
      <family val="1"/>
    </font>
    <font>
      <i/>
      <sz val="10"/>
      <name val="Cambria"/>
      <family val="1"/>
    </font>
    <font>
      <vertAlign val="subscript"/>
      <sz val="10"/>
      <name val="Cambria"/>
      <family val="1"/>
    </font>
    <font>
      <b/>
      <sz val="10"/>
      <name val="Cambria"/>
      <family val="1"/>
    </font>
    <font>
      <sz val="11"/>
      <name val="ＭＳ Ｐゴシック"/>
      <family val="3"/>
      <charset val="128"/>
      <scheme val="major"/>
    </font>
    <font>
      <sz val="10"/>
      <name val="Symbol"/>
      <family val="1"/>
      <charset val="2"/>
    </font>
    <font>
      <b/>
      <i/>
      <sz val="10"/>
      <name val="Cambria"/>
      <family val="1"/>
    </font>
    <font>
      <b/>
      <vertAlign val="subscript"/>
      <sz val="10"/>
      <name val="Cambria"/>
      <family val="1"/>
    </font>
    <font>
      <b/>
      <sz val="16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i/>
      <sz val="11"/>
      <name val="Cambria"/>
      <family val="1"/>
    </font>
    <font>
      <b/>
      <vertAlign val="subscript"/>
      <sz val="11"/>
      <name val="Cambria"/>
      <family val="1"/>
    </font>
    <font>
      <sz val="10"/>
      <color theme="0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149998474074526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25">
    <xf numFmtId="0" fontId="0" fillId="0" borderId="0" xfId="0">
      <alignment vertical="center"/>
    </xf>
    <xf numFmtId="0" fontId="0" fillId="0" borderId="0" xfId="0" applyProtection="1">
      <alignment vertical="center"/>
    </xf>
    <xf numFmtId="0" fontId="16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179" fontId="5" fillId="2" borderId="2" xfId="0" applyNumberFormat="1" applyFont="1" applyFill="1" applyBorder="1" applyAlignment="1" applyProtection="1">
      <alignment horizontal="center" vertical="center"/>
      <protection locked="0"/>
    </xf>
    <xf numFmtId="179" fontId="5" fillId="2" borderId="5" xfId="0" applyNumberFormat="1" applyFont="1" applyFill="1" applyBorder="1" applyAlignment="1" applyProtection="1">
      <alignment horizontal="center" vertical="center"/>
      <protection locked="0"/>
    </xf>
    <xf numFmtId="180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center" vertical="center"/>
    </xf>
    <xf numFmtId="179" fontId="5" fillId="2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</xf>
    <xf numFmtId="179" fontId="5" fillId="2" borderId="35" xfId="0" applyNumberFormat="1" applyFont="1" applyFill="1" applyBorder="1" applyAlignment="1" applyProtection="1">
      <alignment horizontal="center" vertical="center"/>
      <protection locked="0"/>
    </xf>
    <xf numFmtId="179" fontId="5" fillId="2" borderId="23" xfId="0" applyNumberFormat="1" applyFont="1" applyFill="1" applyBorder="1" applyAlignment="1" applyProtection="1">
      <alignment horizontal="center" vertical="center"/>
      <protection locked="0"/>
    </xf>
    <xf numFmtId="17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179" fontId="5" fillId="2" borderId="36" xfId="0" applyNumberFormat="1" applyFont="1" applyFill="1" applyBorder="1" applyAlignment="1" applyProtection="1">
      <alignment horizontal="center" vertical="center"/>
      <protection locked="0"/>
    </xf>
    <xf numFmtId="179" fontId="5" fillId="2" borderId="37" xfId="0" applyNumberFormat="1" applyFont="1" applyFill="1" applyBorder="1" applyAlignment="1" applyProtection="1">
      <alignment horizontal="center" vertical="center"/>
      <protection locked="0"/>
    </xf>
    <xf numFmtId="179" fontId="5" fillId="2" borderId="26" xfId="0" applyNumberFormat="1" applyFont="1" applyFill="1" applyBorder="1" applyAlignment="1" applyProtection="1">
      <alignment horizontal="center" vertical="center"/>
      <protection locked="0"/>
    </xf>
    <xf numFmtId="179" fontId="5" fillId="2" borderId="38" xfId="0" applyNumberFormat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4" borderId="4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 shrinkToFit="1"/>
    </xf>
    <xf numFmtId="0" fontId="5" fillId="4" borderId="41" xfId="0" applyFont="1" applyFill="1" applyBorder="1" applyAlignment="1" applyProtection="1">
      <alignment horizontal="center" vertical="center"/>
    </xf>
    <xf numFmtId="0" fontId="5" fillId="4" borderId="42" xfId="0" applyFont="1" applyFill="1" applyBorder="1" applyAlignment="1" applyProtection="1">
      <alignment horizontal="center" vertical="center"/>
    </xf>
    <xf numFmtId="180" fontId="5" fillId="2" borderId="45" xfId="0" applyNumberFormat="1" applyFont="1" applyFill="1" applyBorder="1" applyAlignment="1" applyProtection="1">
      <alignment horizontal="center" vertical="center" shrinkToFit="1"/>
      <protection locked="0"/>
    </xf>
    <xf numFmtId="180" fontId="5" fillId="5" borderId="3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16" fillId="0" borderId="21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 wrapText="1"/>
    </xf>
    <xf numFmtId="178" fontId="5" fillId="3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56" xfId="0" applyFont="1" applyBorder="1" applyProtection="1">
      <alignment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vertical="center"/>
    </xf>
    <xf numFmtId="0" fontId="5" fillId="0" borderId="56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center" vertical="center"/>
    </xf>
    <xf numFmtId="0" fontId="0" fillId="4" borderId="30" xfId="0" applyFill="1" applyBorder="1" applyProtection="1">
      <alignment vertical="center"/>
    </xf>
    <xf numFmtId="0" fontId="5" fillId="4" borderId="0" xfId="0" applyFont="1" applyFill="1" applyBorder="1" applyProtection="1">
      <alignment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3" xfId="0" applyFont="1" applyFill="1" applyBorder="1" applyProtection="1">
      <alignment vertical="center"/>
    </xf>
    <xf numFmtId="0" fontId="5" fillId="4" borderId="21" xfId="0" applyFont="1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4" borderId="21" xfId="0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22" xfId="0" applyFont="1" applyFill="1" applyBorder="1" applyProtection="1">
      <alignment vertical="center"/>
    </xf>
    <xf numFmtId="0" fontId="5" fillId="4" borderId="15" xfId="0" applyFont="1" applyFill="1" applyBorder="1" applyProtection="1">
      <alignment vertical="center"/>
    </xf>
    <xf numFmtId="0" fontId="5" fillId="4" borderId="16" xfId="0" applyFont="1" applyFill="1" applyBorder="1" applyProtection="1">
      <alignment vertical="center"/>
    </xf>
    <xf numFmtId="0" fontId="0" fillId="4" borderId="0" xfId="0" applyFont="1" applyFill="1" applyBorder="1" applyProtection="1">
      <alignment vertical="center"/>
    </xf>
    <xf numFmtId="0" fontId="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top" wrapText="1"/>
    </xf>
    <xf numFmtId="0" fontId="0" fillId="4" borderId="22" xfId="0" applyFill="1" applyBorder="1" applyProtection="1">
      <alignment vertical="center"/>
    </xf>
    <xf numFmtId="0" fontId="0" fillId="4" borderId="15" xfId="0" applyFill="1" applyBorder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left" vertical="center"/>
    </xf>
    <xf numFmtId="0" fontId="0" fillId="4" borderId="0" xfId="0" applyFill="1" applyProtection="1">
      <alignment vertical="center"/>
    </xf>
    <xf numFmtId="0" fontId="5" fillId="4" borderId="10" xfId="0" applyFont="1" applyFill="1" applyBorder="1" applyProtection="1">
      <alignment vertical="center"/>
    </xf>
    <xf numFmtId="0" fontId="10" fillId="4" borderId="0" xfId="0" applyFont="1" applyFill="1" applyBorder="1" applyProtection="1">
      <alignment vertical="center"/>
    </xf>
    <xf numFmtId="0" fontId="10" fillId="4" borderId="13" xfId="0" applyFont="1" applyFill="1" applyBorder="1" applyProtection="1">
      <alignment vertical="center"/>
    </xf>
    <xf numFmtId="0" fontId="10" fillId="4" borderId="21" xfId="0" applyFont="1" applyFill="1" applyBorder="1" applyProtection="1">
      <alignment vertical="center"/>
    </xf>
    <xf numFmtId="0" fontId="10" fillId="4" borderId="13" xfId="0" applyFont="1" applyFill="1" applyBorder="1" applyAlignment="1" applyProtection="1">
      <alignment horizontal="left" vertical="top" wrapText="1"/>
    </xf>
    <xf numFmtId="0" fontId="10" fillId="4" borderId="21" xfId="0" applyFont="1" applyFill="1" applyBorder="1" applyAlignment="1" applyProtection="1">
      <alignment horizontal="left" vertical="center"/>
    </xf>
    <xf numFmtId="0" fontId="4" fillId="4" borderId="0" xfId="0" applyFont="1" applyFill="1" applyBorder="1" applyProtection="1">
      <alignment vertical="center"/>
    </xf>
    <xf numFmtId="49" fontId="30" fillId="4" borderId="0" xfId="3" applyNumberFormat="1" applyFont="1" applyFill="1" applyBorder="1" applyAlignment="1" applyProtection="1">
      <alignment horizontal="left" vertical="center"/>
    </xf>
    <xf numFmtId="49" fontId="29" fillId="4" borderId="0" xfId="3" applyNumberFormat="1" applyFont="1" applyFill="1" applyBorder="1" applyAlignment="1" applyProtection="1">
      <alignment horizontal="left" vertical="justify" wrapText="1"/>
    </xf>
    <xf numFmtId="49" fontId="29" fillId="4" borderId="0" xfId="3" applyNumberFormat="1" applyFont="1" applyFill="1" applyBorder="1" applyAlignment="1" applyProtection="1">
      <alignment horizontal="left" vertical="center" wrapText="1"/>
    </xf>
    <xf numFmtId="0" fontId="5" fillId="4" borderId="13" xfId="0" applyFont="1" applyFill="1" applyBorder="1" applyAlignment="1" applyProtection="1">
      <alignment vertical="center" shrinkToFit="1"/>
    </xf>
    <xf numFmtId="0" fontId="36" fillId="4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vertical="center" shrinkToFit="1"/>
    </xf>
    <xf numFmtId="0" fontId="14" fillId="4" borderId="0" xfId="0" applyFont="1" applyFill="1" applyBorder="1" applyAlignment="1" applyProtection="1">
      <alignment horizontal="right" vertical="center"/>
    </xf>
    <xf numFmtId="178" fontId="5" fillId="4" borderId="0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/>
    <xf numFmtId="0" fontId="5" fillId="4" borderId="21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vertical="center"/>
    </xf>
    <xf numFmtId="38" fontId="5" fillId="4" borderId="21" xfId="2" applyFont="1" applyFill="1" applyBorder="1" applyAlignment="1" applyProtection="1">
      <alignment vertical="center" shrinkToFit="1"/>
    </xf>
    <xf numFmtId="0" fontId="5" fillId="4" borderId="13" xfId="0" applyFont="1" applyFill="1" applyBorder="1" applyAlignment="1" applyProtection="1">
      <alignment horizontal="center" vertical="center" shrinkToFit="1"/>
    </xf>
    <xf numFmtId="0" fontId="36" fillId="4" borderId="0" xfId="0" applyFont="1" applyFill="1" applyBorder="1" applyAlignment="1" applyProtection="1">
      <alignment vertical="center"/>
    </xf>
    <xf numFmtId="38" fontId="5" fillId="4" borderId="0" xfId="2" applyFont="1" applyFill="1" applyBorder="1" applyAlignment="1" applyProtection="1">
      <alignment vertical="center"/>
    </xf>
    <xf numFmtId="187" fontId="5" fillId="4" borderId="0" xfId="1" applyNumberFormat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Protection="1">
      <alignment vertical="center"/>
    </xf>
    <xf numFmtId="186" fontId="5" fillId="4" borderId="0" xfId="1" applyNumberFormat="1" applyFont="1" applyFill="1" applyBorder="1" applyAlignment="1" applyProtection="1">
      <alignment horizontal="center" vertical="center"/>
    </xf>
    <xf numFmtId="38" fontId="5" fillId="4" borderId="0" xfId="2" applyFont="1" applyFill="1" applyBorder="1" applyAlignment="1" applyProtection="1">
      <alignment vertical="center" shrinkToFit="1"/>
    </xf>
    <xf numFmtId="0" fontId="5" fillId="4" borderId="21" xfId="0" applyFont="1" applyFill="1" applyBorder="1" applyAlignment="1" applyProtection="1">
      <alignment vertical="center"/>
    </xf>
    <xf numFmtId="0" fontId="0" fillId="4" borderId="16" xfId="0" applyFill="1" applyBorder="1" applyProtection="1">
      <alignment vertical="center"/>
    </xf>
    <xf numFmtId="0" fontId="5" fillId="4" borderId="15" xfId="0" applyFont="1" applyFill="1" applyBorder="1" applyAlignment="1" applyProtection="1"/>
    <xf numFmtId="38" fontId="5" fillId="4" borderId="15" xfId="2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horizontal="center" vertical="center"/>
    </xf>
    <xf numFmtId="188" fontId="5" fillId="4" borderId="15" xfId="1" applyNumberFormat="1" applyFont="1" applyFill="1" applyBorder="1" applyAlignment="1" applyProtection="1">
      <alignment horizontal="center" vertical="center"/>
    </xf>
    <xf numFmtId="187" fontId="5" fillId="4" borderId="15" xfId="1" applyNumberFormat="1" applyFont="1" applyFill="1" applyBorder="1" applyAlignment="1" applyProtection="1">
      <alignment horizontal="left" vertical="center"/>
    </xf>
    <xf numFmtId="49" fontId="30" fillId="4" borderId="15" xfId="2" applyNumberFormat="1" applyFont="1" applyFill="1" applyBorder="1" applyAlignment="1" applyProtection="1">
      <alignment horizontal="left" vertical="distributed" wrapText="1"/>
    </xf>
    <xf numFmtId="0" fontId="5" fillId="4" borderId="15" xfId="0" applyFont="1" applyFill="1" applyBorder="1" applyAlignment="1" applyProtection="1">
      <alignment horizontal="center" vertical="center" shrinkToFit="1"/>
    </xf>
    <xf numFmtId="0" fontId="5" fillId="4" borderId="16" xfId="0" applyFont="1" applyFill="1" applyBorder="1" applyAlignment="1" applyProtection="1">
      <alignment horizontal="center" vertical="center" shrinkToFit="1"/>
    </xf>
    <xf numFmtId="38" fontId="5" fillId="4" borderId="0" xfId="2" applyFont="1" applyFill="1" applyBorder="1" applyAlignment="1" applyProtection="1">
      <alignment horizontal="right" vertical="center" shrinkToFit="1"/>
    </xf>
    <xf numFmtId="0" fontId="5" fillId="4" borderId="15" xfId="0" applyFont="1" applyFill="1" applyBorder="1" applyAlignment="1" applyProtection="1">
      <alignment horizontal="left" vertical="center"/>
    </xf>
    <xf numFmtId="0" fontId="16" fillId="4" borderId="21" xfId="0" applyFont="1" applyFill="1" applyBorder="1" applyProtection="1">
      <alignment vertical="center"/>
    </xf>
    <xf numFmtId="0" fontId="16" fillId="4" borderId="13" xfId="0" applyFont="1" applyFill="1" applyBorder="1" applyProtection="1">
      <alignment vertical="center"/>
    </xf>
    <xf numFmtId="0" fontId="28" fillId="4" borderId="21" xfId="0" applyFont="1" applyFill="1" applyBorder="1" applyProtection="1">
      <alignment vertical="center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13" xfId="0" applyFont="1" applyFill="1" applyBorder="1" applyAlignment="1" applyProtection="1">
      <alignment vertical="center" shrinkToFit="1"/>
    </xf>
    <xf numFmtId="176" fontId="16" fillId="4" borderId="0" xfId="0" applyNumberFormat="1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Protection="1">
      <alignment vertical="center"/>
    </xf>
    <xf numFmtId="0" fontId="16" fillId="4" borderId="16" xfId="0" applyFont="1" applyFill="1" applyBorder="1" applyProtection="1">
      <alignment vertical="center"/>
    </xf>
    <xf numFmtId="0" fontId="6" fillId="4" borderId="0" xfId="0" applyFont="1" applyFill="1" applyBorder="1" applyProtection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/>
    <xf numFmtId="0" fontId="16" fillId="4" borderId="0" xfId="0" applyFont="1" applyFill="1" applyBorder="1" applyAlignment="1" applyProtection="1">
      <alignment horizontal="left" vertical="center"/>
    </xf>
    <xf numFmtId="0" fontId="16" fillId="4" borderId="22" xfId="0" applyFont="1" applyFill="1" applyBorder="1" applyProtection="1">
      <alignment vertical="center"/>
    </xf>
    <xf numFmtId="176" fontId="5" fillId="4" borderId="0" xfId="0" applyNumberFormat="1" applyFont="1" applyFill="1" applyBorder="1" applyProtection="1">
      <alignment vertical="center"/>
    </xf>
    <xf numFmtId="0" fontId="36" fillId="4" borderId="0" xfId="0" applyFont="1" applyFill="1" applyBorder="1" applyAlignment="1" applyProtection="1">
      <alignment horizontal="right" vertical="top"/>
    </xf>
    <xf numFmtId="0" fontId="36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 vertical="center"/>
    </xf>
    <xf numFmtId="0" fontId="36" fillId="4" borderId="0" xfId="0" applyFont="1" applyFill="1" applyBorder="1" applyAlignment="1" applyProtection="1">
      <alignment horizontal="left" vertical="center"/>
    </xf>
    <xf numFmtId="176" fontId="5" fillId="4" borderId="0" xfId="0" applyNumberFormat="1" applyFont="1" applyFill="1" applyBorder="1" applyAlignment="1" applyProtection="1">
      <alignment horizontal="center" vertical="center"/>
    </xf>
    <xf numFmtId="0" fontId="6" fillId="4" borderId="21" xfId="0" applyFont="1" applyFill="1" applyBorder="1" applyProtection="1">
      <alignment vertical="center"/>
    </xf>
    <xf numFmtId="49" fontId="5" fillId="4" borderId="0" xfId="0" applyNumberFormat="1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top"/>
    </xf>
    <xf numFmtId="0" fontId="5" fillId="4" borderId="0" xfId="0" applyFont="1" applyFill="1" applyBorder="1" applyAlignment="1" applyProtection="1">
      <alignment horizontal="left" vertical="center" shrinkToFit="1"/>
    </xf>
    <xf numFmtId="49" fontId="5" fillId="4" borderId="0" xfId="0" applyNumberFormat="1" applyFont="1" applyFill="1" applyBorder="1" applyAlignment="1" applyProtection="1">
      <alignment horizontal="center" vertical="center" shrinkToFit="1"/>
    </xf>
    <xf numFmtId="177" fontId="36" fillId="4" borderId="0" xfId="0" applyNumberFormat="1" applyFont="1" applyFill="1" applyBorder="1" applyAlignment="1" applyProtection="1">
      <alignment horizontal="right" vertical="center"/>
    </xf>
    <xf numFmtId="177" fontId="14" fillId="4" borderId="0" xfId="0" applyNumberFormat="1" applyFont="1" applyFill="1" applyBorder="1" applyAlignment="1" applyProtection="1">
      <alignment horizontal="right"/>
    </xf>
    <xf numFmtId="181" fontId="36" fillId="4" borderId="0" xfId="0" applyNumberFormat="1" applyFont="1" applyFill="1" applyBorder="1" applyProtection="1">
      <alignment vertical="center"/>
    </xf>
    <xf numFmtId="177" fontId="14" fillId="4" borderId="0" xfId="0" applyNumberFormat="1" applyFont="1" applyFill="1" applyBorder="1" applyAlignment="1" applyProtection="1">
      <alignment horizontal="right" vertical="center"/>
    </xf>
    <xf numFmtId="176" fontId="36" fillId="4" borderId="0" xfId="0" applyNumberFormat="1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vertical="center"/>
    </xf>
    <xf numFmtId="178" fontId="5" fillId="4" borderId="0" xfId="0" applyNumberFormat="1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right"/>
    </xf>
    <xf numFmtId="185" fontId="5" fillId="4" borderId="0" xfId="0" applyNumberFormat="1" applyFont="1" applyFill="1" applyBorder="1" applyAlignment="1" applyProtection="1">
      <alignment horizontal="right" vertical="center"/>
    </xf>
    <xf numFmtId="0" fontId="4" fillId="4" borderId="21" xfId="0" applyFont="1" applyFill="1" applyBorder="1" applyProtection="1">
      <alignment vertical="center"/>
    </xf>
    <xf numFmtId="0" fontId="14" fillId="4" borderId="0" xfId="0" applyFont="1" applyFill="1" applyBorder="1" applyProtection="1">
      <alignment vertical="center"/>
    </xf>
    <xf numFmtId="178" fontId="6" fillId="4" borderId="0" xfId="0" applyNumberFormat="1" applyFont="1" applyFill="1" applyBorder="1" applyAlignment="1" applyProtection="1">
      <alignment horizontal="center" vertical="center"/>
    </xf>
    <xf numFmtId="178" fontId="5" fillId="4" borderId="0" xfId="0" applyNumberFormat="1" applyFont="1" applyFill="1" applyBorder="1" applyProtection="1">
      <alignment vertical="center"/>
    </xf>
    <xf numFmtId="0" fontId="25" fillId="4" borderId="13" xfId="0" applyFont="1" applyFill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horizontal="left"/>
    </xf>
    <xf numFmtId="0" fontId="5" fillId="4" borderId="13" xfId="0" applyFont="1" applyFill="1" applyBorder="1" applyAlignment="1" applyProtection="1">
      <alignment horizontal="left" vertical="center" shrinkToFit="1"/>
    </xf>
    <xf numFmtId="0" fontId="5" fillId="4" borderId="13" xfId="0" applyFont="1" applyFill="1" applyBorder="1" applyAlignment="1" applyProtection="1">
      <alignment horizontal="left" vertical="top" shrinkToFit="1"/>
    </xf>
    <xf numFmtId="0" fontId="5" fillId="4" borderId="0" xfId="0" applyFont="1" applyFill="1" applyBorder="1" applyAlignment="1" applyProtection="1">
      <alignment horizontal="left" vertical="top" shrinkToFit="1"/>
    </xf>
    <xf numFmtId="0" fontId="16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 vertical="top"/>
    </xf>
    <xf numFmtId="179" fontId="6" fillId="4" borderId="0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center"/>
    </xf>
    <xf numFmtId="176" fontId="5" fillId="4" borderId="0" xfId="0" applyNumberFormat="1" applyFont="1" applyFill="1" applyBorder="1" applyAlignment="1" applyProtection="1">
      <alignment vertical="center"/>
    </xf>
    <xf numFmtId="180" fontId="5" fillId="4" borderId="0" xfId="0" applyNumberFormat="1" applyFont="1" applyFill="1" applyBorder="1" applyAlignment="1" applyProtection="1">
      <alignment vertical="center"/>
    </xf>
    <xf numFmtId="179" fontId="5" fillId="4" borderId="0" xfId="0" applyNumberFormat="1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vertical="center"/>
    </xf>
    <xf numFmtId="0" fontId="5" fillId="4" borderId="22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horizontal="right" vertical="top"/>
    </xf>
    <xf numFmtId="0" fontId="5" fillId="4" borderId="16" xfId="0" applyFont="1" applyFill="1" applyBorder="1" applyAlignment="1" applyProtection="1">
      <alignment vertical="center" shrinkToFit="1"/>
    </xf>
    <xf numFmtId="0" fontId="5" fillId="4" borderId="15" xfId="0" applyFont="1" applyFill="1" applyBorder="1" applyAlignment="1" applyProtection="1">
      <alignment horizontal="center" vertical="center" wrapText="1"/>
    </xf>
    <xf numFmtId="0" fontId="0" fillId="0" borderId="36" xfId="0" applyBorder="1" applyProtection="1">
      <alignment vertical="center"/>
    </xf>
    <xf numFmtId="0" fontId="0" fillId="0" borderId="32" xfId="0" applyBorder="1" applyProtection="1">
      <alignment vertical="center"/>
    </xf>
    <xf numFmtId="49" fontId="36" fillId="4" borderId="0" xfId="2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Border="1" applyAlignment="1" applyProtection="1">
      <alignment vertical="center"/>
    </xf>
    <xf numFmtId="0" fontId="0" fillId="4" borderId="67" xfId="0" applyFont="1" applyFill="1" applyBorder="1" applyAlignment="1" applyProtection="1">
      <alignment vertical="center" wrapText="1"/>
    </xf>
    <xf numFmtId="0" fontId="5" fillId="4" borderId="50" xfId="0" applyFont="1" applyFill="1" applyBorder="1" applyAlignment="1" applyProtection="1">
      <alignment horizontal="center" vertical="center" shrinkToFit="1"/>
    </xf>
    <xf numFmtId="0" fontId="0" fillId="4" borderId="32" xfId="0" applyFont="1" applyFill="1" applyBorder="1" applyAlignment="1" applyProtection="1">
      <alignment vertical="center" wrapText="1"/>
    </xf>
    <xf numFmtId="0" fontId="5" fillId="4" borderId="89" xfId="0" applyFont="1" applyFill="1" applyBorder="1" applyAlignment="1" applyProtection="1">
      <alignment horizontal="center" vertical="center" shrinkToFit="1"/>
    </xf>
    <xf numFmtId="0" fontId="0" fillId="4" borderId="67" xfId="0" applyFill="1" applyBorder="1" applyAlignment="1" applyProtection="1">
      <alignment vertical="center" wrapText="1"/>
    </xf>
    <xf numFmtId="0" fontId="0" fillId="4" borderId="32" xfId="0" applyFill="1" applyBorder="1" applyAlignment="1" applyProtection="1">
      <alignment vertical="center" wrapText="1"/>
    </xf>
    <xf numFmtId="0" fontId="10" fillId="4" borderId="13" xfId="0" applyFont="1" applyFill="1" applyBorder="1" applyAlignment="1" applyProtection="1">
      <alignment vertical="center" shrinkToFit="1"/>
    </xf>
    <xf numFmtId="0" fontId="3" fillId="4" borderId="13" xfId="0" applyFont="1" applyFill="1" applyBorder="1" applyAlignment="1" applyProtection="1">
      <alignment vertical="center" shrinkToFit="1"/>
    </xf>
    <xf numFmtId="0" fontId="16" fillId="4" borderId="0" xfId="0" applyFont="1" applyFill="1" applyProtection="1">
      <alignment vertical="center"/>
    </xf>
    <xf numFmtId="0" fontId="10" fillId="4" borderId="56" xfId="0" applyFont="1" applyFill="1" applyBorder="1" applyProtection="1">
      <alignment vertical="center"/>
    </xf>
    <xf numFmtId="0" fontId="20" fillId="4" borderId="56" xfId="0" applyFont="1" applyFill="1" applyBorder="1" applyAlignment="1" applyProtection="1">
      <alignment horizontal="left" vertical="center"/>
    </xf>
    <xf numFmtId="0" fontId="20" fillId="4" borderId="56" xfId="0" applyFont="1" applyFill="1" applyBorder="1" applyAlignment="1" applyProtection="1">
      <alignment vertical="center"/>
    </xf>
    <xf numFmtId="0" fontId="20" fillId="4" borderId="56" xfId="0" applyFont="1" applyFill="1" applyBorder="1" applyProtection="1">
      <alignment vertical="center"/>
    </xf>
    <xf numFmtId="0" fontId="21" fillId="4" borderId="56" xfId="0" applyFont="1" applyFill="1" applyBorder="1" applyAlignment="1" applyProtection="1">
      <alignment horizontal="right" vertical="center"/>
    </xf>
    <xf numFmtId="179" fontId="23" fillId="4" borderId="56" xfId="0" applyNumberFormat="1" applyFont="1" applyFill="1" applyBorder="1" applyAlignment="1" applyProtection="1">
      <alignment horizontal="center" vertical="center"/>
    </xf>
    <xf numFmtId="0" fontId="20" fillId="4" borderId="56" xfId="0" applyFont="1" applyFill="1" applyBorder="1" applyAlignment="1" applyProtection="1">
      <alignment horizontal="left" vertical="center" shrinkToFit="1"/>
    </xf>
    <xf numFmtId="0" fontId="20" fillId="4" borderId="56" xfId="0" applyFont="1" applyFill="1" applyBorder="1" applyAlignment="1" applyProtection="1">
      <alignment vertical="center" shrinkToFit="1"/>
    </xf>
    <xf numFmtId="49" fontId="5" fillId="3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43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33" fillId="0" borderId="36" xfId="0" applyFont="1" applyBorder="1" applyAlignment="1" applyProtection="1">
      <alignment horizontal="center" vertical="center" wrapText="1"/>
    </xf>
    <xf numFmtId="0" fontId="10" fillId="0" borderId="57" xfId="0" applyFont="1" applyBorder="1" applyAlignment="1" applyProtection="1">
      <alignment horizontal="center" vertical="center" wrapText="1"/>
    </xf>
    <xf numFmtId="0" fontId="0" fillId="0" borderId="36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center" vertical="center" shrinkToFit="1"/>
    </xf>
    <xf numFmtId="0" fontId="5" fillId="7" borderId="57" xfId="0" applyFont="1" applyFill="1" applyBorder="1" applyAlignment="1" applyProtection="1">
      <alignment horizontal="centerContinuous" vertical="center" wrapText="1"/>
    </xf>
    <xf numFmtId="0" fontId="5" fillId="7" borderId="46" xfId="0" applyFont="1" applyFill="1" applyBorder="1" applyAlignment="1" applyProtection="1">
      <alignment horizontal="centerContinuous" vertical="center" wrapText="1"/>
    </xf>
    <xf numFmtId="0" fontId="5" fillId="7" borderId="47" xfId="0" applyFont="1" applyFill="1" applyBorder="1" applyAlignment="1" applyProtection="1">
      <alignment horizontal="centerContinuous" vertical="center" wrapText="1"/>
    </xf>
    <xf numFmtId="0" fontId="0" fillId="4" borderId="46" xfId="0" applyFill="1" applyBorder="1" applyAlignment="1" applyProtection="1">
      <alignment vertical="center" wrapText="1"/>
    </xf>
    <xf numFmtId="0" fontId="0" fillId="4" borderId="47" xfId="0" applyFill="1" applyBorder="1" applyAlignment="1" applyProtection="1">
      <alignment vertical="center" wrapText="1"/>
    </xf>
    <xf numFmtId="0" fontId="0" fillId="4" borderId="57" xfId="0" applyFill="1" applyBorder="1" applyAlignment="1" applyProtection="1">
      <alignment vertical="center"/>
    </xf>
    <xf numFmtId="0" fontId="0" fillId="4" borderId="17" xfId="0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178" fontId="5" fillId="4" borderId="51" xfId="0" applyNumberFormat="1" applyFont="1" applyFill="1" applyBorder="1" applyProtection="1">
      <alignment vertical="center"/>
    </xf>
    <xf numFmtId="0" fontId="44" fillId="4" borderId="21" xfId="0" applyFont="1" applyFill="1" applyBorder="1" applyAlignment="1" applyProtection="1">
      <alignment horizontal="right" vertical="center"/>
    </xf>
    <xf numFmtId="0" fontId="37" fillId="4" borderId="0" xfId="0" quotePrefix="1" applyFont="1" applyFill="1" applyBorder="1" applyAlignment="1" applyProtection="1">
      <alignment horizontal="right" vertical="center"/>
    </xf>
    <xf numFmtId="0" fontId="36" fillId="4" borderId="0" xfId="0" quotePrefix="1" applyFont="1" applyFill="1" applyBorder="1" applyAlignment="1" applyProtection="1">
      <alignment horizontal="right" vertical="center"/>
    </xf>
    <xf numFmtId="0" fontId="16" fillId="4" borderId="0" xfId="0" applyFont="1" applyFill="1" applyAlignment="1" applyProtection="1">
      <alignment vertical="center"/>
    </xf>
    <xf numFmtId="0" fontId="36" fillId="4" borderId="0" xfId="0" applyFont="1" applyFill="1" applyBorder="1" applyAlignment="1" applyProtection="1">
      <alignment vertical="top"/>
    </xf>
    <xf numFmtId="0" fontId="5" fillId="0" borderId="95" xfId="0" applyFont="1" applyBorder="1" applyAlignment="1" applyProtection="1">
      <alignment horizontal="center" vertical="center" shrinkToFit="1"/>
    </xf>
    <xf numFmtId="17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</xf>
    <xf numFmtId="17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</xf>
    <xf numFmtId="17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25" xfId="0" applyNumberFormat="1" applyFont="1" applyFill="1" applyBorder="1" applyAlignment="1" applyProtection="1">
      <alignment horizontal="center" vertical="center" shrinkToFit="1"/>
      <protection locked="0"/>
    </xf>
    <xf numFmtId="184" fontId="5" fillId="2" borderId="7" xfId="0" applyNumberFormat="1" applyFont="1" applyFill="1" applyBorder="1" applyAlignment="1" applyProtection="1">
      <alignment horizontal="right" vertical="center" shrinkToFit="1"/>
      <protection locked="0"/>
    </xf>
    <xf numFmtId="17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</xf>
    <xf numFmtId="0" fontId="0" fillId="4" borderId="10" xfId="0" applyFont="1" applyFill="1" applyBorder="1" applyAlignment="1" applyProtection="1">
      <alignment vertical="center" shrinkToFit="1"/>
    </xf>
    <xf numFmtId="178" fontId="5" fillId="4" borderId="2" xfId="0" applyNumberFormat="1" applyFont="1" applyFill="1" applyBorder="1" applyAlignment="1" applyProtection="1">
      <alignment horizontal="right" vertical="center" shrinkToFit="1"/>
    </xf>
    <xf numFmtId="178" fontId="5" fillId="4" borderId="51" xfId="0" applyNumberFormat="1" applyFont="1" applyFill="1" applyBorder="1" applyAlignment="1" applyProtection="1">
      <alignment horizontal="right" vertical="center" shrinkToFit="1"/>
    </xf>
    <xf numFmtId="186" fontId="5" fillId="0" borderId="51" xfId="1" applyNumberFormat="1" applyFont="1" applyBorder="1" applyAlignment="1" applyProtection="1">
      <alignment horizontal="center" vertical="center" shrinkToFit="1"/>
    </xf>
    <xf numFmtId="178" fontId="5" fillId="0" borderId="51" xfId="0" applyNumberFormat="1" applyFont="1" applyFill="1" applyBorder="1" applyAlignment="1" applyProtection="1">
      <alignment horizontal="right" vertical="center" shrinkToFit="1"/>
    </xf>
    <xf numFmtId="176" fontId="5" fillId="3" borderId="2" xfId="0" applyNumberFormat="1" applyFont="1" applyFill="1" applyBorder="1" applyAlignment="1" applyProtection="1">
      <alignment vertical="center" shrinkToFit="1"/>
      <protection locked="0"/>
    </xf>
    <xf numFmtId="179" fontId="5" fillId="3" borderId="2" xfId="0" applyNumberFormat="1" applyFont="1" applyFill="1" applyBorder="1" applyAlignment="1" applyProtection="1">
      <alignment vertical="center" shrinkToFit="1"/>
      <protection locked="0"/>
    </xf>
    <xf numFmtId="176" fontId="5" fillId="0" borderId="51" xfId="0" applyNumberFormat="1" applyFont="1" applyBorder="1" applyAlignment="1" applyProtection="1">
      <alignment vertical="center" shrinkToFit="1"/>
    </xf>
    <xf numFmtId="185" fontId="5" fillId="0" borderId="51" xfId="0" applyNumberFormat="1" applyFont="1" applyBorder="1" applyAlignment="1" applyProtection="1">
      <alignment horizontal="right" vertical="center" shrinkToFit="1"/>
    </xf>
    <xf numFmtId="178" fontId="29" fillId="5" borderId="2" xfId="2" applyNumberFormat="1" applyFont="1" applyFill="1" applyBorder="1" applyAlignment="1" applyProtection="1">
      <alignment horizontal="right" vertical="center" shrinkToFit="1"/>
      <protection locked="0"/>
    </xf>
    <xf numFmtId="180" fontId="29" fillId="5" borderId="2" xfId="2" applyNumberFormat="1" applyFont="1" applyFill="1" applyBorder="1" applyAlignment="1" applyProtection="1">
      <alignment horizontal="right" vertical="center" shrinkToFit="1"/>
      <protection locked="0"/>
    </xf>
    <xf numFmtId="179" fontId="29" fillId="5" borderId="2" xfId="2" applyNumberFormat="1" applyFont="1" applyFill="1" applyBorder="1" applyAlignment="1" applyProtection="1">
      <alignment horizontal="right" vertical="center" shrinkToFit="1"/>
      <protection locked="0"/>
    </xf>
    <xf numFmtId="176" fontId="29" fillId="5" borderId="2" xfId="2" applyNumberFormat="1" applyFont="1" applyFill="1" applyBorder="1" applyAlignment="1" applyProtection="1">
      <alignment horizontal="right" vertical="center" shrinkToFit="1"/>
      <protection locked="0"/>
    </xf>
    <xf numFmtId="176" fontId="29" fillId="0" borderId="2" xfId="2" applyNumberFormat="1" applyFont="1" applyFill="1" applyBorder="1" applyAlignment="1" applyProtection="1">
      <alignment horizontal="right" vertical="center" shrinkToFit="1"/>
    </xf>
    <xf numFmtId="180" fontId="5" fillId="5" borderId="2" xfId="0" applyNumberFormat="1" applyFont="1" applyFill="1" applyBorder="1" applyAlignment="1" applyProtection="1">
      <alignment horizontal="right" vertical="center" shrinkToFit="1"/>
      <protection locked="0"/>
    </xf>
    <xf numFmtId="178" fontId="5" fillId="4" borderId="2" xfId="0" applyNumberFormat="1" applyFont="1" applyFill="1" applyBorder="1" applyAlignment="1" applyProtection="1">
      <alignment vertical="center" shrinkToFit="1"/>
    </xf>
    <xf numFmtId="179" fontId="5" fillId="4" borderId="2" xfId="0" applyNumberFormat="1" applyFont="1" applyFill="1" applyBorder="1" applyAlignment="1" applyProtection="1">
      <alignment vertical="center" shrinkToFit="1"/>
    </xf>
    <xf numFmtId="178" fontId="5" fillId="4" borderId="51" xfId="0" applyNumberFormat="1" applyFont="1" applyFill="1" applyBorder="1" applyAlignment="1" applyProtection="1">
      <alignment vertical="center" shrinkToFit="1"/>
    </xf>
    <xf numFmtId="185" fontId="5" fillId="4" borderId="51" xfId="0" applyNumberFormat="1" applyFont="1" applyFill="1" applyBorder="1" applyAlignment="1" applyProtection="1">
      <alignment horizontal="right" vertical="center" shrinkToFit="1"/>
    </xf>
    <xf numFmtId="178" fontId="5" fillId="0" borderId="51" xfId="0" applyNumberFormat="1" applyFont="1" applyBorder="1" applyAlignment="1" applyProtection="1">
      <alignment vertical="center" shrinkToFit="1"/>
    </xf>
    <xf numFmtId="178" fontId="5" fillId="3" borderId="2" xfId="0" applyNumberFormat="1" applyFont="1" applyFill="1" applyBorder="1" applyAlignment="1" applyProtection="1">
      <alignment horizontal="right" vertical="center" shrinkToFit="1"/>
      <protection locked="0"/>
    </xf>
    <xf numFmtId="189" fontId="5" fillId="0" borderId="51" xfId="1" applyNumberFormat="1" applyFont="1" applyBorder="1" applyAlignment="1" applyProtection="1">
      <alignment horizontal="center" vertical="center" shrinkToFit="1"/>
    </xf>
    <xf numFmtId="176" fontId="29" fillId="4" borderId="0" xfId="2" applyNumberFormat="1" applyFont="1" applyFill="1" applyBorder="1" applyAlignment="1" applyProtection="1">
      <alignment horizontal="right" vertical="center" wrapText="1"/>
    </xf>
    <xf numFmtId="183" fontId="5" fillId="2" borderId="26" xfId="0" applyNumberFormat="1" applyFont="1" applyFill="1" applyBorder="1" applyAlignment="1" applyProtection="1">
      <alignment horizontal="center" vertical="center" shrinkToFit="1"/>
      <protection locked="0"/>
    </xf>
    <xf numFmtId="183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50" xfId="0" applyFont="1" applyFill="1" applyBorder="1" applyAlignment="1" applyProtection="1">
      <alignment horizontal="center" vertical="center" wrapText="1"/>
    </xf>
    <xf numFmtId="0" fontId="5" fillId="4" borderId="32" xfId="0" applyFont="1" applyFill="1" applyBorder="1" applyAlignment="1" applyProtection="1">
      <alignment horizontal="center" vertical="center" wrapText="1"/>
    </xf>
    <xf numFmtId="0" fontId="5" fillId="7" borderId="46" xfId="0" applyFont="1" applyFill="1" applyBorder="1" applyAlignment="1" applyProtection="1">
      <alignment horizontal="right" vertical="center" shrinkToFit="1"/>
    </xf>
    <xf numFmtId="176" fontId="7" fillId="0" borderId="36" xfId="0" applyNumberFormat="1" applyFont="1" applyBorder="1" applyAlignment="1" applyProtection="1">
      <alignment horizontal="right" vertical="center" shrinkToFit="1"/>
    </xf>
    <xf numFmtId="180" fontId="7" fillId="0" borderId="36" xfId="0" applyNumberFormat="1" applyFont="1" applyBorder="1" applyAlignment="1" applyProtection="1">
      <alignment horizontal="right" vertical="center" shrinkToFit="1"/>
    </xf>
    <xf numFmtId="0" fontId="0" fillId="4" borderId="46" xfId="0" applyFill="1" applyBorder="1" applyAlignment="1" applyProtection="1">
      <alignment horizontal="right" vertical="center" shrinkToFit="1"/>
    </xf>
    <xf numFmtId="182" fontId="7" fillId="0" borderId="2" xfId="0" applyNumberFormat="1" applyFont="1" applyBorder="1" applyAlignment="1" applyProtection="1">
      <alignment horizontal="right" vertical="center" shrinkToFit="1"/>
    </xf>
    <xf numFmtId="176" fontId="4" fillId="0" borderId="51" xfId="0" applyNumberFormat="1" applyFont="1" applyBorder="1" applyAlignment="1" applyProtection="1">
      <alignment horizontal="right" vertical="center" shrinkToFit="1"/>
    </xf>
    <xf numFmtId="181" fontId="4" fillId="3" borderId="2" xfId="0" applyNumberFormat="1" applyFont="1" applyFill="1" applyBorder="1" applyAlignment="1" applyProtection="1">
      <alignment horizontal="right" vertical="center" shrinkToFit="1"/>
      <protection locked="0"/>
    </xf>
    <xf numFmtId="182" fontId="4" fillId="3" borderId="2" xfId="0" applyNumberFormat="1" applyFont="1" applyFill="1" applyBorder="1" applyAlignment="1" applyProtection="1">
      <alignment horizontal="right" vertical="center" shrinkToFit="1"/>
      <protection locked="0"/>
    </xf>
    <xf numFmtId="178" fontId="4" fillId="4" borderId="51" xfId="0" applyNumberFormat="1" applyFont="1" applyFill="1" applyBorder="1" applyAlignment="1" applyProtection="1">
      <alignment horizontal="right" vertical="center" shrinkToFit="1"/>
    </xf>
    <xf numFmtId="178" fontId="4" fillId="0" borderId="51" xfId="0" applyNumberFormat="1" applyFont="1" applyBorder="1" applyAlignment="1" applyProtection="1">
      <alignment horizontal="right" vertical="center" shrinkToFit="1"/>
    </xf>
    <xf numFmtId="179" fontId="4" fillId="4" borderId="51" xfId="0" applyNumberFormat="1" applyFont="1" applyFill="1" applyBorder="1" applyAlignment="1" applyProtection="1">
      <alignment horizontal="right" vertical="center" shrinkToFit="1"/>
    </xf>
    <xf numFmtId="178" fontId="4" fillId="4" borderId="0" xfId="0" applyNumberFormat="1" applyFont="1" applyFill="1" applyBorder="1" applyAlignment="1" applyProtection="1">
      <alignment horizontal="right" vertical="center" shrinkToFit="1"/>
    </xf>
    <xf numFmtId="176" fontId="48" fillId="4" borderId="94" xfId="2" applyNumberFormat="1" applyFont="1" applyFill="1" applyBorder="1" applyAlignment="1" applyProtection="1">
      <alignment vertical="center" shrinkToFit="1"/>
      <protection locked="0"/>
    </xf>
    <xf numFmtId="178" fontId="48" fillId="4" borderId="52" xfId="2" applyNumberFormat="1" applyFont="1" applyFill="1" applyBorder="1" applyAlignment="1" applyProtection="1">
      <alignment horizontal="right" vertical="center" shrinkToFit="1"/>
      <protection locked="0"/>
    </xf>
    <xf numFmtId="180" fontId="48" fillId="4" borderId="52" xfId="2" applyNumberFormat="1" applyFont="1" applyFill="1" applyBorder="1" applyAlignment="1" applyProtection="1">
      <alignment horizontal="right" vertical="center" shrinkToFit="1"/>
      <protection locked="0"/>
    </xf>
    <xf numFmtId="179" fontId="48" fillId="4" borderId="52" xfId="2" applyNumberFormat="1" applyFont="1" applyFill="1" applyBorder="1" applyAlignment="1" applyProtection="1">
      <alignment horizontal="right" vertical="center" shrinkToFit="1"/>
      <protection locked="0"/>
    </xf>
    <xf numFmtId="176" fontId="48" fillId="4" borderId="52" xfId="2" applyNumberFormat="1" applyFont="1" applyFill="1" applyBorder="1" applyAlignment="1" applyProtection="1">
      <alignment horizontal="right" vertical="center" shrinkToFit="1"/>
      <protection locked="0"/>
    </xf>
    <xf numFmtId="176" fontId="48" fillId="0" borderId="52" xfId="2" applyNumberFormat="1" applyFont="1" applyFill="1" applyBorder="1" applyAlignment="1" applyProtection="1">
      <alignment horizontal="right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</xf>
    <xf numFmtId="49" fontId="16" fillId="4" borderId="0" xfId="0" applyNumberFormat="1" applyFont="1" applyFill="1" applyBorder="1" applyAlignment="1" applyProtection="1">
      <alignment horizontal="center" vertical="center" wrapText="1"/>
    </xf>
    <xf numFmtId="0" fontId="0" fillId="4" borderId="21" xfId="0" applyFont="1" applyFill="1" applyBorder="1" applyProtection="1">
      <alignment vertical="center"/>
    </xf>
    <xf numFmtId="177" fontId="7" fillId="0" borderId="50" xfId="0" applyNumberFormat="1" applyFont="1" applyBorder="1" applyAlignment="1" applyProtection="1">
      <alignment horizontal="right" vertical="center" shrinkToFit="1"/>
    </xf>
    <xf numFmtId="177" fontId="7" fillId="0" borderId="32" xfId="0" applyNumberFormat="1" applyFont="1" applyBorder="1" applyAlignment="1" applyProtection="1">
      <alignment horizontal="right" vertical="center" shrinkToFit="1"/>
    </xf>
    <xf numFmtId="190" fontId="7" fillId="0" borderId="50" xfId="0" applyNumberFormat="1" applyFont="1" applyBorder="1" applyAlignment="1" applyProtection="1">
      <alignment horizontal="right" vertical="center" shrinkToFit="1"/>
    </xf>
    <xf numFmtId="190" fontId="7" fillId="0" borderId="32" xfId="0" applyNumberFormat="1" applyFont="1" applyBorder="1" applyAlignment="1" applyProtection="1">
      <alignment horizontal="right" vertical="center" shrinkToFit="1"/>
    </xf>
    <xf numFmtId="178" fontId="7" fillId="4" borderId="89" xfId="0" applyNumberFormat="1" applyFont="1" applyFill="1" applyBorder="1" applyAlignment="1" applyProtection="1">
      <alignment horizontal="right" vertical="center" shrinkToFit="1"/>
    </xf>
    <xf numFmtId="178" fontId="7" fillId="4" borderId="50" xfId="0" applyNumberFormat="1" applyFont="1" applyFill="1" applyBorder="1" applyAlignment="1" applyProtection="1">
      <alignment horizontal="right" vertical="center" shrinkToFit="1"/>
    </xf>
    <xf numFmtId="0" fontId="0" fillId="4" borderId="10" xfId="0" applyFill="1" applyBorder="1" applyAlignment="1" applyProtection="1">
      <alignment horizontal="center" vertical="center" shrinkToFit="1"/>
    </xf>
    <xf numFmtId="0" fontId="35" fillId="0" borderId="36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right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</xf>
    <xf numFmtId="188" fontId="5" fillId="4" borderId="0" xfId="1" applyNumberFormat="1" applyFont="1" applyFill="1" applyBorder="1" applyAlignment="1" applyProtection="1">
      <alignment horizontal="center" vertical="center"/>
    </xf>
    <xf numFmtId="49" fontId="30" fillId="4" borderId="0" xfId="2" applyNumberFormat="1" applyFont="1" applyFill="1" applyBorder="1" applyAlignment="1" applyProtection="1">
      <alignment horizontal="left" vertical="distributed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 wrapText="1"/>
    </xf>
    <xf numFmtId="0" fontId="5" fillId="0" borderId="19" xfId="0" applyFont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0" borderId="79" xfId="0" applyFont="1" applyBorder="1" applyAlignment="1" applyProtection="1">
      <alignment horizontal="center" vertical="center" shrinkToFit="1"/>
    </xf>
    <xf numFmtId="0" fontId="16" fillId="0" borderId="27" xfId="0" applyFont="1" applyBorder="1" applyAlignment="1" applyProtection="1">
      <alignment horizontal="centerContinuous" vertical="center"/>
    </xf>
    <xf numFmtId="0" fontId="16" fillId="0" borderId="28" xfId="0" applyFont="1" applyBorder="1" applyAlignment="1" applyProtection="1">
      <alignment horizontal="centerContinuous" vertical="center"/>
    </xf>
    <xf numFmtId="0" fontId="16" fillId="0" borderId="33" xfId="0" applyFont="1" applyBorder="1" applyAlignment="1" applyProtection="1">
      <alignment horizontal="centerContinuous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0" fillId="4" borderId="13" xfId="0" applyFill="1" applyBorder="1" applyProtection="1">
      <alignment vertical="center"/>
    </xf>
    <xf numFmtId="0" fontId="5" fillId="4" borderId="56" xfId="0" applyFont="1" applyFill="1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0" fillId="0" borderId="0" xfId="0" applyFill="1" applyBorder="1" applyProtection="1">
      <alignment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 wrapText="1"/>
    </xf>
    <xf numFmtId="176" fontId="7" fillId="4" borderId="10" xfId="0" applyNumberFormat="1" applyFont="1" applyFill="1" applyBorder="1" applyAlignment="1" applyProtection="1">
      <alignment horizontal="center" vertical="center" shrinkToFit="1"/>
    </xf>
    <xf numFmtId="0" fontId="0" fillId="0" borderId="13" xfId="0" applyBorder="1" applyProtection="1">
      <alignment vertical="center"/>
    </xf>
    <xf numFmtId="0" fontId="5" fillId="4" borderId="0" xfId="0" applyFont="1" applyFill="1" applyBorder="1" applyAlignment="1" applyProtection="1">
      <alignment horizontal="left" vertical="distributed"/>
    </xf>
    <xf numFmtId="31" fontId="5" fillId="7" borderId="20" xfId="0" applyNumberFormat="1" applyFont="1" applyFill="1" applyBorder="1" applyAlignment="1" applyProtection="1">
      <alignment horizontal="center" vertical="center"/>
    </xf>
    <xf numFmtId="0" fontId="5" fillId="7" borderId="6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33" fillId="4" borderId="50" xfId="0" applyFont="1" applyFill="1" applyBorder="1" applyAlignment="1" applyProtection="1">
      <alignment horizontal="center" vertical="center"/>
    </xf>
    <xf numFmtId="0" fontId="33" fillId="4" borderId="89" xfId="0" applyFont="1" applyFill="1" applyBorder="1" applyAlignment="1" applyProtection="1">
      <alignment horizontal="center" vertical="center"/>
    </xf>
    <xf numFmtId="49" fontId="40" fillId="4" borderId="0" xfId="3" applyNumberFormat="1" applyFont="1" applyFill="1" applyBorder="1" applyAlignment="1" applyProtection="1">
      <alignment vertical="justify" wrapText="1"/>
    </xf>
    <xf numFmtId="49" fontId="29" fillId="4" borderId="0" xfId="3" applyNumberFormat="1" applyFont="1" applyFill="1" applyBorder="1" applyAlignment="1" applyProtection="1">
      <alignment horizontal="left" vertical="center"/>
    </xf>
    <xf numFmtId="49" fontId="26" fillId="4" borderId="0" xfId="2" applyNumberFormat="1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49" fontId="29" fillId="4" borderId="0" xfId="2" applyNumberFormat="1" applyFont="1" applyFill="1" applyBorder="1" applyAlignment="1" applyProtection="1">
      <alignment horizontal="left" vertical="center"/>
    </xf>
    <xf numFmtId="49" fontId="29" fillId="4" borderId="0" xfId="2" applyNumberFormat="1" applyFont="1" applyFill="1" applyBorder="1" applyAlignment="1" applyProtection="1">
      <alignment horizontal="left" vertical="center" wrapText="1"/>
    </xf>
    <xf numFmtId="49" fontId="5" fillId="4" borderId="0" xfId="2" applyNumberFormat="1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horizontal="left" vertical="center"/>
    </xf>
    <xf numFmtId="49" fontId="31" fillId="4" borderId="0" xfId="2" applyNumberFormat="1" applyFont="1" applyFill="1" applyBorder="1" applyAlignment="1" applyProtection="1">
      <alignment horizontal="left" vertical="center" wrapText="1"/>
    </xf>
    <xf numFmtId="49" fontId="5" fillId="4" borderId="0" xfId="2" applyNumberFormat="1" applyFont="1" applyFill="1" applyBorder="1" applyAlignment="1" applyProtection="1">
      <alignment vertical="center"/>
    </xf>
    <xf numFmtId="49" fontId="16" fillId="4" borderId="0" xfId="2" applyNumberFormat="1" applyFont="1" applyFill="1" applyBorder="1" applyAlignment="1" applyProtection="1">
      <alignment horizontal="left" vertical="center" wrapText="1"/>
    </xf>
    <xf numFmtId="49" fontId="5" fillId="4" borderId="0" xfId="2" applyNumberFormat="1" applyFont="1" applyFill="1" applyBorder="1" applyAlignment="1" applyProtection="1">
      <alignment horizontal="right" vertical="center" wrapText="1"/>
    </xf>
    <xf numFmtId="49" fontId="29" fillId="4" borderId="0" xfId="2" applyNumberFormat="1" applyFont="1" applyFill="1" applyBorder="1" applyAlignment="1" applyProtection="1">
      <alignment vertical="center"/>
    </xf>
    <xf numFmtId="49" fontId="29" fillId="4" borderId="0" xfId="2" applyNumberFormat="1" applyFont="1" applyFill="1" applyBorder="1" applyAlignment="1" applyProtection="1">
      <alignment horizontal="justify" vertical="justify" wrapText="1"/>
    </xf>
    <xf numFmtId="49" fontId="29" fillId="0" borderId="0" xfId="2" applyNumberFormat="1" applyFont="1" applyBorder="1" applyAlignment="1" applyProtection="1">
      <alignment horizontal="justify" vertical="justify" wrapText="1"/>
    </xf>
    <xf numFmtId="183" fontId="5" fillId="4" borderId="0" xfId="0" applyNumberFormat="1" applyFont="1" applyFill="1" applyBorder="1" applyAlignment="1" applyProtection="1">
      <alignment horizontal="center" vertical="center"/>
    </xf>
    <xf numFmtId="179" fontId="5" fillId="4" borderId="0" xfId="0" applyNumberFormat="1" applyFont="1" applyFill="1" applyBorder="1" applyAlignment="1" applyProtection="1">
      <alignment horizontal="center" vertical="center"/>
    </xf>
    <xf numFmtId="180" fontId="5" fillId="4" borderId="13" xfId="0" applyNumberFormat="1" applyFont="1" applyFill="1" applyBorder="1" applyAlignment="1" applyProtection="1">
      <alignment horizontal="center" vertical="center" shrinkToFit="1"/>
    </xf>
    <xf numFmtId="49" fontId="29" fillId="4" borderId="0" xfId="3" applyNumberFormat="1" applyFont="1" applyFill="1" applyBorder="1" applyAlignment="1" applyProtection="1">
      <alignment horizontal="left" vertical="center" shrinkToFit="1"/>
    </xf>
    <xf numFmtId="49" fontId="5" fillId="4" borderId="0" xfId="2" applyNumberFormat="1" applyFont="1" applyFill="1" applyBorder="1" applyAlignment="1" applyProtection="1">
      <alignment horizontal="left" vertical="top"/>
    </xf>
    <xf numFmtId="49" fontId="5" fillId="4" borderId="0" xfId="2" applyNumberFormat="1" applyFont="1" applyFill="1" applyBorder="1" applyAlignment="1" applyProtection="1">
      <alignment horizontal="left" vertical="center"/>
    </xf>
    <xf numFmtId="0" fontId="5" fillId="4" borderId="61" xfId="0" applyFont="1" applyFill="1" applyBorder="1" applyAlignment="1" applyProtection="1">
      <alignment horizontal="left" vertical="center" wrapText="1"/>
    </xf>
    <xf numFmtId="178" fontId="29" fillId="4" borderId="0" xfId="2" applyNumberFormat="1" applyFont="1" applyFill="1" applyBorder="1" applyAlignment="1" applyProtection="1">
      <alignment horizontal="right" vertical="center" wrapText="1"/>
    </xf>
    <xf numFmtId="178" fontId="5" fillId="4" borderId="46" xfId="0" applyNumberFormat="1" applyFont="1" applyFill="1" applyBorder="1" applyProtection="1">
      <alignment vertical="center"/>
    </xf>
    <xf numFmtId="178" fontId="5" fillId="4" borderId="48" xfId="0" applyNumberFormat="1" applyFont="1" applyFill="1" applyBorder="1" applyProtection="1">
      <alignment vertical="center"/>
    </xf>
    <xf numFmtId="49" fontId="29" fillId="4" borderId="0" xfId="2" applyNumberFormat="1" applyFont="1" applyFill="1" applyBorder="1" applyAlignment="1" applyProtection="1">
      <alignment horizontal="left" vertical="center" shrinkToFit="1"/>
    </xf>
    <xf numFmtId="49" fontId="5" fillId="4" borderId="0" xfId="2" applyNumberFormat="1" applyFont="1" applyFill="1" applyBorder="1" applyAlignment="1" applyProtection="1">
      <alignment horizontal="left" vertical="center" wrapText="1"/>
    </xf>
    <xf numFmtId="49" fontId="29" fillId="4" borderId="0" xfId="2" applyNumberFormat="1" applyFont="1" applyFill="1" applyBorder="1" applyAlignment="1" applyProtection="1">
      <alignment horizontal="right" vertical="center" wrapText="1"/>
    </xf>
    <xf numFmtId="176" fontId="29" fillId="0" borderId="0" xfId="2" applyNumberFormat="1" applyFont="1" applyFill="1" applyBorder="1" applyAlignment="1" applyProtection="1">
      <alignment horizontal="right" vertical="center" wrapText="1"/>
    </xf>
    <xf numFmtId="49" fontId="29" fillId="4" borderId="61" xfId="2" applyNumberFormat="1" applyFont="1" applyFill="1" applyBorder="1" applyAlignment="1" applyProtection="1">
      <alignment horizontal="right" vertical="center" wrapText="1"/>
    </xf>
    <xf numFmtId="49" fontId="29" fillId="4" borderId="13" xfId="2" applyNumberFormat="1" applyFont="1" applyFill="1" applyBorder="1" applyAlignment="1" applyProtection="1">
      <alignment horizontal="left" vertical="center" wrapText="1"/>
    </xf>
    <xf numFmtId="183" fontId="5" fillId="4" borderId="0" xfId="0" applyNumberFormat="1" applyFont="1" applyFill="1" applyBorder="1" applyAlignment="1" applyProtection="1">
      <alignment vertical="center"/>
    </xf>
    <xf numFmtId="49" fontId="16" fillId="4" borderId="0" xfId="2" applyNumberFormat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left" vertical="center" wrapText="1"/>
    </xf>
    <xf numFmtId="176" fontId="5" fillId="4" borderId="2" xfId="0" applyNumberFormat="1" applyFont="1" applyFill="1" applyBorder="1" applyAlignment="1" applyProtection="1">
      <alignment vertical="center" shrinkToFit="1"/>
    </xf>
    <xf numFmtId="180" fontId="5" fillId="4" borderId="0" xfId="0" applyNumberFormat="1" applyFont="1" applyFill="1" applyBorder="1" applyAlignment="1" applyProtection="1">
      <alignment horizontal="right" vertical="center" shrinkToFit="1"/>
    </xf>
    <xf numFmtId="49" fontId="5" fillId="5" borderId="43" xfId="0" applyNumberFormat="1" applyFont="1" applyFill="1" applyBorder="1" applyAlignment="1" applyProtection="1">
      <alignment horizontal="center" vertical="center" shrinkToFit="1"/>
      <protection locked="0"/>
    </xf>
    <xf numFmtId="177" fontId="5" fillId="5" borderId="2" xfId="0" applyNumberFormat="1" applyFont="1" applyFill="1" applyBorder="1" applyAlignment="1" applyProtection="1">
      <alignment horizontal="right" vertical="center" shrinkToFit="1"/>
      <protection locked="0"/>
    </xf>
    <xf numFmtId="179" fontId="5" fillId="5" borderId="2" xfId="0" applyNumberFormat="1" applyFont="1" applyFill="1" applyBorder="1" applyAlignment="1" applyProtection="1">
      <alignment horizontal="right" vertical="center" shrinkToFit="1"/>
      <protection locked="0"/>
    </xf>
    <xf numFmtId="176" fontId="5" fillId="5" borderId="2" xfId="0" applyNumberFormat="1" applyFont="1" applyFill="1" applyBorder="1" applyAlignment="1" applyProtection="1">
      <alignment horizontal="right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shrinkToFit="1"/>
      <protection locked="0"/>
    </xf>
    <xf numFmtId="49" fontId="5" fillId="5" borderId="2" xfId="0" applyNumberFormat="1" applyFont="1" applyFill="1" applyBorder="1" applyAlignment="1" applyProtection="1">
      <alignment horizontal="center" vertical="center" shrinkToFit="1"/>
      <protection locked="0"/>
    </xf>
    <xf numFmtId="178" fontId="5" fillId="5" borderId="2" xfId="0" applyNumberFormat="1" applyFont="1" applyFill="1" applyBorder="1" applyAlignment="1" applyProtection="1">
      <alignment vertical="center" shrinkToFit="1"/>
      <protection locked="0"/>
    </xf>
    <xf numFmtId="180" fontId="5" fillId="5" borderId="2" xfId="0" applyNumberFormat="1" applyFont="1" applyFill="1" applyBorder="1" applyAlignment="1" applyProtection="1">
      <alignment vertical="center" shrinkToFit="1"/>
      <protection locked="0"/>
    </xf>
    <xf numFmtId="176" fontId="5" fillId="5" borderId="2" xfId="0" applyNumberFormat="1" applyFont="1" applyFill="1" applyBorder="1" applyAlignment="1" applyProtection="1">
      <alignment vertical="center" shrinkToFit="1"/>
      <protection locked="0"/>
    </xf>
    <xf numFmtId="0" fontId="4" fillId="5" borderId="2" xfId="0" applyFont="1" applyFill="1" applyBorder="1" applyAlignment="1" applyProtection="1">
      <alignment horizontal="center" vertical="center" shrinkToFit="1"/>
      <protection locked="0"/>
    </xf>
    <xf numFmtId="0" fontId="45" fillId="0" borderId="52" xfId="0" applyFont="1" applyFill="1" applyBorder="1" applyAlignment="1" applyProtection="1">
      <alignment horizontal="center" vertical="center" shrinkToFit="1"/>
      <protection locked="0"/>
    </xf>
    <xf numFmtId="178" fontId="4" fillId="5" borderId="2" xfId="0" applyNumberFormat="1" applyFont="1" applyFill="1" applyBorder="1" applyAlignment="1" applyProtection="1">
      <alignment horizontal="right" vertical="center" shrinkToFit="1"/>
      <protection locked="0"/>
    </xf>
    <xf numFmtId="178" fontId="45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5" fillId="5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4" borderId="0" xfId="0" applyFill="1" applyProtection="1">
      <alignment vertical="center"/>
      <protection locked="0"/>
    </xf>
    <xf numFmtId="0" fontId="0" fillId="4" borderId="53" xfId="0" applyFill="1" applyBorder="1" applyProtection="1">
      <alignment vertical="center"/>
      <protection locked="0"/>
    </xf>
    <xf numFmtId="0" fontId="10" fillId="4" borderId="53" xfId="0" applyFont="1" applyFill="1" applyBorder="1" applyAlignment="1" applyProtection="1">
      <alignment horizontal="center" vertical="center"/>
      <protection locked="0"/>
    </xf>
    <xf numFmtId="184" fontId="16" fillId="4" borderId="53" xfId="0" applyNumberFormat="1" applyFont="1" applyFill="1" applyBorder="1" applyAlignment="1" applyProtection="1">
      <alignment horizontal="center" vertical="center"/>
      <protection locked="0"/>
    </xf>
    <xf numFmtId="0" fontId="16" fillId="4" borderId="53" xfId="0" applyFont="1" applyFill="1" applyBorder="1" applyAlignment="1" applyProtection="1">
      <alignment vertical="center"/>
      <protection locked="0"/>
    </xf>
    <xf numFmtId="191" fontId="5" fillId="5" borderId="2" xfId="0" applyNumberFormat="1" applyFont="1" applyFill="1" applyBorder="1" applyAlignment="1" applyProtection="1">
      <alignment vertical="center" shrinkToFit="1"/>
      <protection locked="0"/>
    </xf>
    <xf numFmtId="0" fontId="16" fillId="0" borderId="57" xfId="0" applyFont="1" applyBorder="1" applyAlignment="1" applyProtection="1">
      <alignment horizontal="center" vertical="center" wrapText="1"/>
    </xf>
    <xf numFmtId="0" fontId="16" fillId="0" borderId="47" xfId="0" applyFont="1" applyBorder="1" applyAlignment="1" applyProtection="1">
      <alignment horizontal="center" vertical="center" wrapText="1"/>
    </xf>
    <xf numFmtId="0" fontId="0" fillId="7" borderId="41" xfId="0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0" fontId="0" fillId="7" borderId="42" xfId="0" applyFill="1" applyBorder="1" applyAlignment="1" applyProtection="1">
      <alignment horizontal="center" vertical="center"/>
    </xf>
    <xf numFmtId="0" fontId="0" fillId="4" borderId="90" xfId="0" applyFont="1" applyFill="1" applyBorder="1" applyAlignment="1" applyProtection="1">
      <alignment horizontal="left" vertical="center" shrinkToFit="1"/>
    </xf>
    <xf numFmtId="0" fontId="0" fillId="4" borderId="91" xfId="0" applyFill="1" applyBorder="1" applyAlignment="1" applyProtection="1">
      <alignment horizontal="left" vertical="center" shrinkToFit="1"/>
    </xf>
    <xf numFmtId="0" fontId="0" fillId="4" borderId="92" xfId="0" applyFill="1" applyBorder="1" applyAlignment="1" applyProtection="1">
      <alignment horizontal="left" vertical="center" shrinkToFit="1"/>
    </xf>
    <xf numFmtId="0" fontId="0" fillId="0" borderId="1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5" fillId="4" borderId="57" xfId="0" applyFont="1" applyFill="1" applyBorder="1" applyAlignment="1" applyProtection="1">
      <alignment horizontal="left" vertical="center" wrapText="1"/>
    </xf>
    <xf numFmtId="0" fontId="5" fillId="4" borderId="46" xfId="0" applyFont="1" applyFill="1" applyBorder="1" applyAlignment="1" applyProtection="1">
      <alignment horizontal="left" vertical="center" wrapText="1"/>
    </xf>
    <xf numFmtId="0" fontId="5" fillId="4" borderId="58" xfId="0" applyFont="1" applyFill="1" applyBorder="1" applyAlignment="1" applyProtection="1">
      <alignment horizontal="left" vertical="center" wrapText="1"/>
    </xf>
    <xf numFmtId="0" fontId="5" fillId="4" borderId="48" xfId="0" applyFont="1" applyFill="1" applyBorder="1" applyAlignment="1" applyProtection="1">
      <alignment horizontal="left" vertical="center" wrapText="1"/>
    </xf>
    <xf numFmtId="0" fontId="35" fillId="0" borderId="36" xfId="0" applyFont="1" applyBorder="1" applyAlignment="1" applyProtection="1">
      <alignment horizontal="center" vertical="center"/>
    </xf>
    <xf numFmtId="0" fontId="35" fillId="0" borderId="32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 wrapText="1"/>
    </xf>
    <xf numFmtId="0" fontId="5" fillId="0" borderId="59" xfId="0" applyFont="1" applyBorder="1" applyAlignment="1" applyProtection="1">
      <alignment vertical="center" wrapText="1"/>
    </xf>
    <xf numFmtId="0" fontId="5" fillId="4" borderId="57" xfId="0" applyFont="1" applyFill="1" applyBorder="1" applyAlignment="1" applyProtection="1">
      <alignment vertical="center" wrapText="1"/>
    </xf>
    <xf numFmtId="0" fontId="5" fillId="4" borderId="46" xfId="0" applyFont="1" applyFill="1" applyBorder="1" applyAlignment="1" applyProtection="1">
      <alignment vertical="center" wrapText="1"/>
    </xf>
    <xf numFmtId="0" fontId="5" fillId="4" borderId="58" xfId="0" applyFont="1" applyFill="1" applyBorder="1" applyAlignment="1" applyProtection="1">
      <alignment vertical="center" wrapText="1"/>
    </xf>
    <xf numFmtId="0" fontId="5" fillId="4" borderId="48" xfId="0" applyFont="1" applyFill="1" applyBorder="1" applyAlignment="1" applyProtection="1">
      <alignment vertical="center" wrapText="1"/>
    </xf>
    <xf numFmtId="0" fontId="19" fillId="0" borderId="57" xfId="0" applyFont="1" applyBorder="1" applyAlignment="1" applyProtection="1">
      <alignment vertical="center" wrapText="1"/>
    </xf>
    <xf numFmtId="0" fontId="19" fillId="0" borderId="47" xfId="0" applyFont="1" applyBorder="1" applyAlignment="1" applyProtection="1">
      <alignment vertical="center" wrapText="1"/>
    </xf>
    <xf numFmtId="0" fontId="32" fillId="0" borderId="2" xfId="0" applyFont="1" applyBorder="1" applyAlignment="1" applyProtection="1">
      <alignment horizontal="center" vertical="center" shrinkToFit="1"/>
    </xf>
    <xf numFmtId="0" fontId="32" fillId="0" borderId="23" xfId="0" applyFont="1" applyBorder="1" applyAlignment="1" applyProtection="1">
      <alignment horizontal="center" vertical="center" shrinkToFit="1"/>
    </xf>
    <xf numFmtId="0" fontId="5" fillId="0" borderId="57" xfId="0" applyFont="1" applyBorder="1" applyAlignment="1" applyProtection="1">
      <alignment horizontal="left" vertical="center" wrapText="1"/>
    </xf>
    <xf numFmtId="0" fontId="5" fillId="0" borderId="46" xfId="0" applyFont="1" applyBorder="1" applyAlignment="1" applyProtection="1">
      <alignment horizontal="left" vertical="center" wrapText="1"/>
    </xf>
    <xf numFmtId="0" fontId="5" fillId="0" borderId="59" xfId="0" applyFont="1" applyBorder="1" applyAlignment="1" applyProtection="1">
      <alignment horizontal="left" vertical="center" wrapText="1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57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0" fillId="0" borderId="59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61" xfId="0" applyBorder="1" applyAlignment="1" applyProtection="1">
      <alignment horizontal="left" vertical="center"/>
    </xf>
    <xf numFmtId="0" fontId="32" fillId="0" borderId="57" xfId="0" applyFont="1" applyBorder="1" applyAlignment="1" applyProtection="1">
      <alignment horizontal="center" vertical="center" shrinkToFit="1"/>
    </xf>
    <xf numFmtId="0" fontId="32" fillId="0" borderId="47" xfId="0" applyFont="1" applyBorder="1" applyAlignment="1" applyProtection="1">
      <alignment horizontal="center" vertical="center" shrinkToFit="1"/>
    </xf>
    <xf numFmtId="0" fontId="32" fillId="0" borderId="58" xfId="0" applyFont="1" applyBorder="1" applyAlignment="1" applyProtection="1">
      <alignment horizontal="center" vertical="center" shrinkToFit="1"/>
    </xf>
    <xf numFmtId="0" fontId="32" fillId="0" borderId="49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3" fillId="5" borderId="63" xfId="0" applyFont="1" applyFill="1" applyBorder="1" applyAlignment="1" applyProtection="1">
      <alignment horizontal="center" vertical="center" shrinkToFit="1"/>
      <protection locked="0"/>
    </xf>
    <xf numFmtId="0" fontId="0" fillId="5" borderId="64" xfId="0" applyFill="1" applyBorder="1" applyAlignment="1" applyProtection="1">
      <alignment horizontal="center" vertical="center" shrinkToFit="1"/>
      <protection locked="0"/>
    </xf>
    <xf numFmtId="0" fontId="0" fillId="5" borderId="65" xfId="0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right" vertical="center" shrinkToFit="1"/>
      <protection locked="0"/>
    </xf>
    <xf numFmtId="0" fontId="5" fillId="2" borderId="8" xfId="0" applyFont="1" applyFill="1" applyBorder="1" applyAlignment="1" applyProtection="1">
      <alignment horizontal="right" vertical="center" shrinkToFit="1"/>
      <protection locked="0"/>
    </xf>
    <xf numFmtId="0" fontId="0" fillId="4" borderId="58" xfId="0" applyFont="1" applyFill="1" applyBorder="1" applyAlignment="1" applyProtection="1">
      <alignment horizontal="left" vertical="center" wrapText="1" shrinkToFit="1"/>
    </xf>
    <xf numFmtId="0" fontId="0" fillId="4" borderId="48" xfId="0" applyFont="1" applyFill="1" applyBorder="1" applyAlignment="1" applyProtection="1">
      <alignment horizontal="left" vertical="center" wrapText="1" shrinkToFit="1"/>
    </xf>
    <xf numFmtId="0" fontId="0" fillId="4" borderId="60" xfId="0" applyFont="1" applyFill="1" applyBorder="1" applyAlignment="1" applyProtection="1">
      <alignment horizontal="left" vertical="center" wrapText="1" shrinkToFit="1"/>
    </xf>
    <xf numFmtId="0" fontId="5" fillId="0" borderId="57" xfId="0" applyFont="1" applyBorder="1" applyAlignment="1" applyProtection="1">
      <alignment horizontal="center" vertical="center" shrinkToFit="1"/>
    </xf>
    <xf numFmtId="0" fontId="5" fillId="0" borderId="46" xfId="0" applyFont="1" applyBorder="1" applyAlignment="1" applyProtection="1">
      <alignment horizontal="center" vertical="center" shrinkToFit="1"/>
    </xf>
    <xf numFmtId="0" fontId="5" fillId="0" borderId="47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34" fillId="0" borderId="36" xfId="0" applyFont="1" applyBorder="1" applyAlignment="1" applyProtection="1">
      <alignment horizontal="center" vertical="center"/>
    </xf>
    <xf numFmtId="0" fontId="34" fillId="0" borderId="67" xfId="0" applyFont="1" applyBorder="1" applyAlignment="1" applyProtection="1">
      <alignment horizontal="center" vertical="center"/>
    </xf>
    <xf numFmtId="0" fontId="16" fillId="4" borderId="90" xfId="0" applyFont="1" applyFill="1" applyBorder="1" applyAlignment="1" applyProtection="1">
      <alignment horizontal="left" vertical="center" wrapText="1"/>
    </xf>
    <xf numFmtId="0" fontId="16" fillId="4" borderId="93" xfId="0" applyFont="1" applyFill="1" applyBorder="1" applyAlignment="1" applyProtection="1">
      <alignment horizontal="left" vertical="center" wrapText="1"/>
    </xf>
    <xf numFmtId="0" fontId="16" fillId="4" borderId="58" xfId="0" applyFont="1" applyFill="1" applyBorder="1" applyAlignment="1" applyProtection="1">
      <alignment horizontal="center" vertical="center" shrinkToFit="1"/>
    </xf>
    <xf numFmtId="0" fontId="16" fillId="4" borderId="49" xfId="0" applyFont="1" applyFill="1" applyBorder="1" applyAlignment="1" applyProtection="1">
      <alignment horizontal="center" vertical="center" shrinkToFit="1"/>
    </xf>
    <xf numFmtId="0" fontId="16" fillId="4" borderId="58" xfId="0" applyFont="1" applyFill="1" applyBorder="1" applyAlignment="1" applyProtection="1">
      <alignment horizontal="left" vertical="center"/>
    </xf>
    <xf numFmtId="0" fontId="16" fillId="4" borderId="49" xfId="0" applyFont="1" applyFill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 shrinkToFit="1"/>
    </xf>
    <xf numFmtId="184" fontId="5" fillId="2" borderId="7" xfId="0" applyNumberFormat="1" applyFont="1" applyFill="1" applyBorder="1" applyAlignment="1" applyProtection="1">
      <alignment horizontal="left" vertical="top" wrapText="1"/>
      <protection locked="0"/>
    </xf>
    <xf numFmtId="184" fontId="5" fillId="2" borderId="8" xfId="0" applyNumberFormat="1" applyFont="1" applyFill="1" applyBorder="1" applyAlignment="1" applyProtection="1">
      <alignment horizontal="left" vertical="top" wrapText="1"/>
      <protection locked="0"/>
    </xf>
    <xf numFmtId="184" fontId="5" fillId="2" borderId="66" xfId="0" applyNumberFormat="1" applyFont="1" applyFill="1" applyBorder="1" applyAlignment="1" applyProtection="1">
      <alignment horizontal="left" vertical="top" wrapText="1"/>
      <protection locked="0"/>
    </xf>
    <xf numFmtId="0" fontId="0" fillId="0" borderId="57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31" fontId="5" fillId="0" borderId="62" xfId="0" applyNumberFormat="1" applyFont="1" applyBorder="1" applyAlignment="1" applyProtection="1">
      <alignment horizontal="center" vertical="center"/>
    </xf>
    <xf numFmtId="31" fontId="5" fillId="0" borderId="32" xfId="0" applyNumberFormat="1" applyFont="1" applyBorder="1" applyAlignment="1" applyProtection="1">
      <alignment horizontal="center" vertical="center"/>
    </xf>
    <xf numFmtId="0" fontId="11" fillId="6" borderId="68" xfId="0" applyFont="1" applyFill="1" applyBorder="1" applyAlignment="1" applyProtection="1">
      <alignment horizontal="center" vertical="center"/>
    </xf>
    <xf numFmtId="0" fontId="11" fillId="6" borderId="69" xfId="0" applyFont="1" applyFill="1" applyBorder="1" applyAlignment="1" applyProtection="1">
      <alignment horizontal="center" vertical="center"/>
    </xf>
    <xf numFmtId="0" fontId="11" fillId="6" borderId="70" xfId="0" applyFont="1" applyFill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 wrapText="1"/>
    </xf>
    <xf numFmtId="0" fontId="0" fillId="0" borderId="72" xfId="0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73" xfId="0" applyFont="1" applyFill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31" fontId="0" fillId="2" borderId="27" xfId="0" applyNumberForma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184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184" fontId="5" fillId="2" borderId="43" xfId="0" applyNumberFormat="1" applyFont="1" applyFill="1" applyBorder="1" applyAlignment="1" applyProtection="1">
      <alignment horizontal="left" vertical="center" shrinkToFit="1"/>
      <protection locked="0"/>
    </xf>
    <xf numFmtId="183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183" fontId="5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4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0" fontId="13" fillId="2" borderId="57" xfId="0" applyFont="1" applyFill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horizontal="center" vertical="center" wrapText="1"/>
      <protection locked="0"/>
    </xf>
    <xf numFmtId="0" fontId="0" fillId="2" borderId="49" xfId="0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shrinkToFit="1"/>
    </xf>
    <xf numFmtId="0" fontId="5" fillId="0" borderId="44" xfId="0" applyFont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43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</xf>
    <xf numFmtId="0" fontId="32" fillId="0" borderId="57" xfId="0" applyFont="1" applyBorder="1" applyAlignment="1" applyProtection="1">
      <alignment horizontal="center" vertical="center" wrapText="1" shrinkToFit="1"/>
    </xf>
    <xf numFmtId="0" fontId="32" fillId="0" borderId="12" xfId="0" applyFont="1" applyBorder="1" applyAlignment="1" applyProtection="1">
      <alignment horizontal="center" vertical="center" shrinkToFit="1"/>
    </xf>
    <xf numFmtId="0" fontId="32" fillId="0" borderId="13" xfId="0" applyFont="1" applyBorder="1" applyAlignment="1" applyProtection="1">
      <alignment horizontal="center" vertical="center" shrinkToFit="1"/>
    </xf>
    <xf numFmtId="0" fontId="16" fillId="4" borderId="57" xfId="0" applyFont="1" applyFill="1" applyBorder="1" applyAlignment="1" applyProtection="1">
      <alignment horizontal="center" vertical="center" shrinkToFit="1"/>
    </xf>
    <xf numFmtId="0" fontId="16" fillId="4" borderId="47" xfId="0" applyFont="1" applyFill="1" applyBorder="1" applyAlignment="1" applyProtection="1">
      <alignment horizontal="center" vertical="center" shrinkToFit="1"/>
    </xf>
    <xf numFmtId="0" fontId="35" fillId="0" borderId="36" xfId="0" applyFont="1" applyBorder="1" applyAlignment="1" applyProtection="1">
      <alignment horizontal="center" vertical="center" wrapText="1"/>
    </xf>
    <xf numFmtId="0" fontId="35" fillId="0" borderId="32" xfId="0" applyFont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/>
    </xf>
    <xf numFmtId="49" fontId="36" fillId="4" borderId="0" xfId="2" applyNumberFormat="1" applyFont="1" applyFill="1" applyBorder="1" applyAlignment="1" applyProtection="1">
      <alignment horizontal="left" vertical="top" wrapText="1"/>
    </xf>
    <xf numFmtId="49" fontId="29" fillId="4" borderId="7" xfId="3" applyNumberFormat="1" applyFont="1" applyFill="1" applyBorder="1" applyAlignment="1" applyProtection="1">
      <alignment horizontal="left" vertical="center" shrinkToFit="1"/>
    </xf>
    <xf numFmtId="49" fontId="29" fillId="4" borderId="8" xfId="3" applyNumberFormat="1" applyFont="1" applyFill="1" applyBorder="1" applyAlignment="1" applyProtection="1">
      <alignment horizontal="left" vertical="center" shrinkToFit="1"/>
    </xf>
    <xf numFmtId="49" fontId="29" fillId="4" borderId="43" xfId="3" applyNumberFormat="1" applyFont="1" applyFill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5" fillId="0" borderId="63" xfId="0" applyFont="1" applyBorder="1" applyAlignment="1" applyProtection="1">
      <alignment horizontal="center" vertical="center" shrinkToFit="1"/>
    </xf>
    <xf numFmtId="0" fontId="5" fillId="0" borderId="65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13" fillId="0" borderId="58" xfId="0" applyFont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 shrinkToFit="1"/>
    </xf>
    <xf numFmtId="0" fontId="13" fillId="0" borderId="49" xfId="0" applyFont="1" applyBorder="1" applyAlignment="1" applyProtection="1">
      <alignment horizontal="center" vertical="center" shrinkToFit="1"/>
    </xf>
    <xf numFmtId="183" fontId="5" fillId="5" borderId="79" xfId="0" applyNumberFormat="1" applyFont="1" applyFill="1" applyBorder="1" applyAlignment="1" applyProtection="1">
      <alignment horizontal="center" vertical="center" shrinkToFit="1"/>
      <protection locked="0"/>
    </xf>
    <xf numFmtId="183" fontId="5" fillId="5" borderId="56" xfId="0" applyNumberFormat="1" applyFont="1" applyFill="1" applyBorder="1" applyAlignment="1" applyProtection="1">
      <alignment horizontal="center" vertical="center" shrinkToFit="1"/>
      <protection locked="0"/>
    </xf>
    <xf numFmtId="183" fontId="5" fillId="5" borderId="78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79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78" xfId="0" applyNumberFormat="1" applyFont="1" applyFill="1" applyBorder="1" applyAlignment="1" applyProtection="1">
      <alignment horizontal="center" vertical="center" shrinkToFit="1"/>
      <protection locked="0"/>
    </xf>
    <xf numFmtId="188" fontId="5" fillId="4" borderId="0" xfId="1" applyNumberFormat="1" applyFont="1" applyFill="1" applyBorder="1" applyAlignment="1" applyProtection="1">
      <alignment horizontal="center" vertical="center"/>
    </xf>
    <xf numFmtId="49" fontId="30" fillId="4" borderId="0" xfId="2" applyNumberFormat="1" applyFont="1" applyFill="1" applyBorder="1" applyAlignment="1" applyProtection="1">
      <alignment horizontal="left" vertical="distributed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13" fillId="0" borderId="60" xfId="0" applyFont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vertical="center"/>
    </xf>
    <xf numFmtId="0" fontId="13" fillId="0" borderId="64" xfId="0" applyFont="1" applyBorder="1" applyAlignment="1" applyProtection="1">
      <alignment horizontal="center" vertical="center" shrinkToFit="1"/>
    </xf>
    <xf numFmtId="0" fontId="4" fillId="0" borderId="64" xfId="0" applyFont="1" applyBorder="1" applyAlignment="1" applyProtection="1">
      <alignment horizontal="center" vertical="center" shrinkToFit="1"/>
    </xf>
    <xf numFmtId="0" fontId="4" fillId="0" borderId="65" xfId="0" applyFont="1" applyBorder="1" applyAlignment="1" applyProtection="1">
      <alignment horizontal="center" vertical="center" shrinkToFit="1"/>
    </xf>
    <xf numFmtId="0" fontId="13" fillId="0" borderId="54" xfId="0" applyFont="1" applyBorder="1" applyAlignment="1" applyProtection="1">
      <alignment horizontal="center" vertical="center" shrinkToFit="1"/>
    </xf>
    <xf numFmtId="0" fontId="13" fillId="0" borderId="55" xfId="0" applyFont="1" applyBorder="1" applyAlignment="1" applyProtection="1">
      <alignment horizontal="center" vertical="center" shrinkToFit="1"/>
    </xf>
    <xf numFmtId="0" fontId="13" fillId="0" borderId="81" xfId="0" applyFont="1" applyBorder="1" applyAlignment="1" applyProtection="1">
      <alignment horizontal="center" vertical="center" shrinkToFit="1"/>
    </xf>
    <xf numFmtId="0" fontId="11" fillId="6" borderId="82" xfId="0" applyFont="1" applyFill="1" applyBorder="1" applyAlignment="1" applyProtection="1">
      <alignment horizontal="center" vertical="center"/>
    </xf>
    <xf numFmtId="0" fontId="11" fillId="6" borderId="83" xfId="0" applyFont="1" applyFill="1" applyBorder="1" applyAlignment="1" applyProtection="1">
      <alignment horizontal="center" vertical="center"/>
    </xf>
    <xf numFmtId="0" fontId="11" fillId="6" borderId="8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 wrapText="1"/>
    </xf>
    <xf numFmtId="183" fontId="5" fillId="5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80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62" xfId="0" applyFont="1" applyBorder="1" applyAlignment="1" applyProtection="1">
      <alignment horizontal="center" vertical="center" shrinkToFit="1"/>
    </xf>
    <xf numFmtId="183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shrinkToFit="1"/>
    </xf>
    <xf numFmtId="0" fontId="4" fillId="0" borderId="85" xfId="0" applyFont="1" applyBorder="1" applyAlignment="1" applyProtection="1">
      <alignment horizontal="center" vertical="center" shrinkToFit="1"/>
    </xf>
    <xf numFmtId="0" fontId="13" fillId="0" borderId="88" xfId="0" applyFont="1" applyBorder="1" applyAlignment="1" applyProtection="1">
      <alignment horizontal="center" vertical="center" shrinkToFit="1"/>
    </xf>
    <xf numFmtId="0" fontId="0" fillId="4" borderId="0" xfId="0" applyFill="1" applyBorder="1" applyAlignment="1" applyProtection="1">
      <alignment horizontal="left" vertical="center" wrapText="1"/>
    </xf>
    <xf numFmtId="0" fontId="36" fillId="4" borderId="0" xfId="0" applyFont="1" applyFill="1" applyBorder="1" applyAlignment="1" applyProtection="1">
      <alignment horizontal="left" vertical="distributed" wrapText="1"/>
    </xf>
    <xf numFmtId="49" fontId="5" fillId="4" borderId="0" xfId="2" applyNumberFormat="1" applyFont="1" applyFill="1" applyBorder="1" applyAlignment="1" applyProtection="1">
      <alignment horizontal="left" vertical="top" wrapText="1"/>
    </xf>
    <xf numFmtId="0" fontId="5" fillId="0" borderId="62" xfId="0" applyFont="1" applyBorder="1" applyAlignment="1" applyProtection="1">
      <alignment horizontal="center" vertical="center" wrapText="1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4" borderId="61" xfId="0" applyFont="1" applyFill="1" applyBorder="1" applyAlignment="1" applyProtection="1">
      <alignment horizontal="right" vertical="center" wrapText="1"/>
    </xf>
    <xf numFmtId="0" fontId="16" fillId="0" borderId="62" xfId="0" applyFont="1" applyBorder="1" applyAlignment="1" applyProtection="1">
      <alignment horizontal="center" vertical="center"/>
    </xf>
    <xf numFmtId="0" fontId="16" fillId="0" borderId="87" xfId="0" applyFont="1" applyBorder="1" applyAlignment="1" applyProtection="1">
      <alignment vertical="center"/>
    </xf>
    <xf numFmtId="0" fontId="5" fillId="4" borderId="26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/>
    </xf>
    <xf numFmtId="0" fontId="11" fillId="6" borderId="77" xfId="0" applyFont="1" applyFill="1" applyBorder="1" applyAlignment="1" applyProtection="1">
      <alignment horizontal="center" vertical="center"/>
    </xf>
    <xf numFmtId="0" fontId="11" fillId="6" borderId="56" xfId="0" applyFont="1" applyFill="1" applyBorder="1" applyAlignment="1" applyProtection="1">
      <alignment horizontal="center" vertical="center"/>
    </xf>
    <xf numFmtId="0" fontId="11" fillId="6" borderId="96" xfId="0" applyFont="1" applyFill="1" applyBorder="1" applyAlignment="1" applyProtection="1">
      <alignment horizontal="center" vertical="center"/>
    </xf>
    <xf numFmtId="0" fontId="5" fillId="0" borderId="97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 shrinkToFit="1"/>
    </xf>
    <xf numFmtId="0" fontId="5" fillId="0" borderId="78" xfId="0" applyFont="1" applyBorder="1" applyAlignment="1" applyProtection="1">
      <alignment horizontal="center" vertical="center" shrinkToFit="1"/>
    </xf>
    <xf numFmtId="179" fontId="5" fillId="2" borderId="79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78" xfId="0" applyNumberFormat="1" applyFont="1" applyFill="1" applyBorder="1" applyAlignment="1" applyProtection="1">
      <alignment horizontal="center" vertical="center" shrinkToFit="1"/>
      <protection locked="0"/>
    </xf>
    <xf numFmtId="183" fontId="5" fillId="2" borderId="79" xfId="0" applyNumberFormat="1" applyFont="1" applyFill="1" applyBorder="1" applyAlignment="1" applyProtection="1">
      <alignment horizontal="center" vertical="center" shrinkToFit="1"/>
      <protection locked="0"/>
    </xf>
    <xf numFmtId="183" fontId="5" fillId="2" borderId="56" xfId="0" applyNumberFormat="1" applyFont="1" applyFill="1" applyBorder="1" applyAlignment="1" applyProtection="1">
      <alignment horizontal="center" vertical="center" shrinkToFit="1"/>
      <protection locked="0"/>
    </xf>
    <xf numFmtId="183" fontId="5" fillId="2" borderId="7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center" vertical="center" wrapText="1"/>
    </xf>
    <xf numFmtId="0" fontId="16" fillId="4" borderId="41" xfId="0" applyFont="1" applyFill="1" applyBorder="1" applyAlignment="1" applyProtection="1">
      <alignment horizontal="center" vertical="distributed"/>
    </xf>
    <xf numFmtId="0" fontId="16" fillId="4" borderId="86" xfId="0" applyFont="1" applyFill="1" applyBorder="1" applyAlignment="1" applyProtection="1">
      <alignment vertical="distributed"/>
    </xf>
    <xf numFmtId="0" fontId="16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176" fontId="12" fillId="4" borderId="77" xfId="0" applyNumberFormat="1" applyFont="1" applyFill="1" applyBorder="1" applyAlignment="1" applyProtection="1">
      <alignment horizontal="center" vertical="center" shrinkToFit="1"/>
    </xf>
    <xf numFmtId="0" fontId="12" fillId="4" borderId="56" xfId="0" applyFont="1" applyFill="1" applyBorder="1" applyAlignment="1" applyProtection="1">
      <alignment horizontal="center" vertical="center" shrinkToFit="1"/>
    </xf>
    <xf numFmtId="0" fontId="12" fillId="4" borderId="96" xfId="0" applyFont="1" applyFill="1" applyBorder="1" applyAlignment="1" applyProtection="1">
      <alignment horizontal="center" vertical="center" shrinkToFit="1"/>
    </xf>
    <xf numFmtId="176" fontId="0" fillId="4" borderId="36" xfId="0" applyNumberFormat="1" applyFont="1" applyFill="1" applyBorder="1" applyAlignment="1" applyProtection="1">
      <alignment horizontal="center" vertical="center" shrinkToFit="1"/>
    </xf>
    <xf numFmtId="176" fontId="0" fillId="4" borderId="37" xfId="0" applyNumberFormat="1" applyFont="1" applyFill="1" applyBorder="1" applyAlignment="1" applyProtection="1">
      <alignment horizontal="center" vertical="center" shrinkToFit="1"/>
    </xf>
    <xf numFmtId="0" fontId="5" fillId="4" borderId="98" xfId="0" applyFont="1" applyFill="1" applyBorder="1" applyAlignment="1" applyProtection="1">
      <alignment horizontal="center" vertical="center"/>
    </xf>
    <xf numFmtId="0" fontId="5" fillId="4" borderId="66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77" xfId="0" applyFont="1" applyFill="1" applyBorder="1" applyAlignment="1" applyProtection="1">
      <alignment horizontal="center" vertical="center" wrapText="1"/>
    </xf>
    <xf numFmtId="0" fontId="5" fillId="4" borderId="96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center" vertical="center"/>
    </xf>
    <xf numFmtId="0" fontId="5" fillId="4" borderId="99" xfId="0" applyFont="1" applyFill="1" applyBorder="1" applyAlignment="1" applyProtection="1">
      <alignment horizontal="center" vertical="center"/>
    </xf>
    <xf numFmtId="176" fontId="0" fillId="4" borderId="58" xfId="0" applyNumberFormat="1" applyFont="1" applyFill="1" applyBorder="1" applyAlignment="1" applyProtection="1">
      <alignment horizontal="center" vertical="center" shrinkToFit="1"/>
    </xf>
    <xf numFmtId="176" fontId="0" fillId="4" borderId="60" xfId="0" applyNumberFormat="1" applyFont="1" applyFill="1" applyBorder="1" applyAlignment="1" applyProtection="1">
      <alignment horizontal="center" vertical="center" shrinkToFit="1"/>
    </xf>
    <xf numFmtId="179" fontId="5" fillId="2" borderId="96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 applyProtection="1">
      <alignment horizontal="left" vertical="distributed"/>
    </xf>
    <xf numFmtId="176" fontId="0" fillId="4" borderId="63" xfId="0" applyNumberFormat="1" applyFont="1" applyFill="1" applyBorder="1" applyAlignment="1" applyProtection="1">
      <alignment horizontal="center" vertical="center" shrinkToFit="1"/>
    </xf>
    <xf numFmtId="176" fontId="0" fillId="4" borderId="65" xfId="0" applyNumberFormat="1" applyFont="1" applyFill="1" applyBorder="1" applyAlignment="1" applyProtection="1">
      <alignment horizontal="center" vertical="center" shrinkToFit="1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28" xfId="0" applyFont="1" applyFill="1" applyBorder="1" applyAlignment="1" applyProtection="1">
      <alignment horizontal="center" vertical="center"/>
    </xf>
    <xf numFmtId="176" fontId="0" fillId="4" borderId="98" xfId="0" applyNumberFormat="1" applyFont="1" applyFill="1" applyBorder="1" applyAlignment="1" applyProtection="1">
      <alignment horizontal="center" vertical="center" shrinkToFit="1"/>
    </xf>
    <xf numFmtId="176" fontId="0" fillId="4" borderId="8" xfId="0" applyNumberFormat="1" applyFont="1" applyFill="1" applyBorder="1" applyAlignment="1" applyProtection="1">
      <alignment horizontal="center" vertical="center" shrinkToFit="1"/>
    </xf>
    <xf numFmtId="176" fontId="0" fillId="4" borderId="43" xfId="0" applyNumberFormat="1" applyFont="1" applyFill="1" applyBorder="1" applyAlignment="1" applyProtection="1">
      <alignment horizontal="center" vertical="center" shrinkToFit="1"/>
    </xf>
    <xf numFmtId="176" fontId="0" fillId="4" borderId="22" xfId="0" applyNumberFormat="1" applyFont="1" applyFill="1" applyBorder="1" applyAlignment="1" applyProtection="1">
      <alignment horizontal="center" vertical="center" shrinkToFit="1"/>
    </xf>
    <xf numFmtId="176" fontId="0" fillId="4" borderId="15" xfId="0" applyNumberFormat="1" applyFont="1" applyFill="1" applyBorder="1" applyAlignment="1" applyProtection="1">
      <alignment horizontal="center" vertical="center" shrinkToFit="1"/>
    </xf>
    <xf numFmtId="176" fontId="0" fillId="4" borderId="19" xfId="0" applyNumberFormat="1" applyFont="1" applyFill="1" applyBorder="1" applyAlignment="1" applyProtection="1">
      <alignment horizontal="center" vertical="center" shrinkToFit="1"/>
    </xf>
    <xf numFmtId="0" fontId="5" fillId="4" borderId="33" xfId="0" applyFont="1" applyFill="1" applyBorder="1" applyAlignment="1" applyProtection="1">
      <alignment horizontal="center" vertical="center"/>
    </xf>
    <xf numFmtId="176" fontId="0" fillId="4" borderId="32" xfId="0" applyNumberFormat="1" applyFont="1" applyFill="1" applyBorder="1" applyAlignment="1" applyProtection="1">
      <alignment horizontal="center" vertical="center" shrinkToFit="1"/>
    </xf>
    <xf numFmtId="176" fontId="0" fillId="4" borderId="35" xfId="0" applyNumberFormat="1" applyFont="1" applyFill="1" applyBorder="1" applyAlignment="1" applyProtection="1">
      <alignment horizontal="center" vertical="center" shrinkToFit="1"/>
    </xf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theme="0"/>
      </font>
      <fill>
        <patternFill patternType="none">
          <fgColor auto="1"/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FF0000"/>
      </font>
    </dxf>
    <dxf>
      <font>
        <color theme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7" Type="http://schemas.openxmlformats.org/officeDocument/2006/relationships/image" Target="../media/image10.emf"/><Relationship Id="rId2" Type="http://schemas.openxmlformats.org/officeDocument/2006/relationships/image" Target="../media/image5.jpeg"/><Relationship Id="rId1" Type="http://schemas.openxmlformats.org/officeDocument/2006/relationships/image" Target="../media/image8.png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emf"/><Relationship Id="rId1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4.emf"/><Relationship Id="rId5" Type="http://schemas.openxmlformats.org/officeDocument/2006/relationships/image" Target="../media/image2.emf"/><Relationship Id="rId4" Type="http://schemas.openxmlformats.org/officeDocument/2006/relationships/image" Target="../media/image1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19</xdr:row>
      <xdr:rowOff>28575</xdr:rowOff>
    </xdr:from>
    <xdr:to>
      <xdr:col>3</xdr:col>
      <xdr:colOff>62593</xdr:colOff>
      <xdr:row>21</xdr:row>
      <xdr:rowOff>94515</xdr:rowOff>
    </xdr:to>
    <xdr:pic>
      <xdr:nvPicPr>
        <xdr:cNvPr id="17" name="図 1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733425" y="4314825"/>
          <a:ext cx="1005568" cy="4469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200025</xdr:colOff>
      <xdr:row>19</xdr:row>
      <xdr:rowOff>38100</xdr:rowOff>
    </xdr:from>
    <xdr:to>
      <xdr:col>7</xdr:col>
      <xdr:colOff>508138</xdr:colOff>
      <xdr:row>21</xdr:row>
      <xdr:rowOff>115987</xdr:rowOff>
    </xdr:to>
    <xdr:pic>
      <xdr:nvPicPr>
        <xdr:cNvPr id="18" name="図 1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876425" y="4324350"/>
          <a:ext cx="2224543" cy="4588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74469</xdr:colOff>
      <xdr:row>52</xdr:row>
      <xdr:rowOff>29613</xdr:rowOff>
    </xdr:from>
    <xdr:to>
      <xdr:col>10</xdr:col>
      <xdr:colOff>351745</xdr:colOff>
      <xdr:row>55</xdr:row>
      <xdr:rowOff>73760</xdr:rowOff>
    </xdr:to>
    <xdr:pic>
      <xdr:nvPicPr>
        <xdr:cNvPr id="19" name="図 1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1"/>
        <a:stretch/>
      </xdr:blipFill>
      <xdr:spPr bwMode="auto">
        <a:xfrm>
          <a:off x="516429" y="12648333"/>
          <a:ext cx="4856896" cy="661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59</xdr:row>
      <xdr:rowOff>123825</xdr:rowOff>
    </xdr:from>
    <xdr:to>
      <xdr:col>4</xdr:col>
      <xdr:colOff>304552</xdr:colOff>
      <xdr:row>61</xdr:row>
      <xdr:rowOff>121104</xdr:rowOff>
    </xdr:to>
    <xdr:pic>
      <xdr:nvPicPr>
        <xdr:cNvPr id="20" name="図 19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879231" y="13657699"/>
          <a:ext cx="1372189" cy="4578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285749</xdr:colOff>
      <xdr:row>96</xdr:row>
      <xdr:rowOff>47625</xdr:rowOff>
    </xdr:from>
    <xdr:to>
      <xdr:col>7</xdr:col>
      <xdr:colOff>434127</xdr:colOff>
      <xdr:row>104</xdr:row>
      <xdr:rowOff>71966</xdr:rowOff>
    </xdr:to>
    <xdr:pic>
      <xdr:nvPicPr>
        <xdr:cNvPr id="21" name="図 13" descr="白紙.JP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22479000"/>
          <a:ext cx="3684058" cy="1853141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247650</xdr:colOff>
      <xdr:row>106</xdr:row>
      <xdr:rowOff>19050</xdr:rowOff>
    </xdr:from>
    <xdr:to>
      <xdr:col>6</xdr:col>
      <xdr:colOff>317037</xdr:colOff>
      <xdr:row>114</xdr:row>
      <xdr:rowOff>33866</xdr:rowOff>
    </xdr:to>
    <xdr:pic>
      <xdr:nvPicPr>
        <xdr:cNvPr id="22" name="図 13" descr="白紙.JP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564975"/>
          <a:ext cx="3224067" cy="1843617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226719</xdr:colOff>
      <xdr:row>116</xdr:row>
      <xdr:rowOff>71386</xdr:rowOff>
    </xdr:from>
    <xdr:to>
      <xdr:col>6</xdr:col>
      <xdr:colOff>240339</xdr:colOff>
      <xdr:row>124</xdr:row>
      <xdr:rowOff>86202</xdr:rowOff>
    </xdr:to>
    <xdr:pic>
      <xdr:nvPicPr>
        <xdr:cNvPr id="23" name="図 13" descr="白紙.JP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19" y="26218034"/>
          <a:ext cx="3143263" cy="1857014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287379</xdr:colOff>
      <xdr:row>34</xdr:row>
      <xdr:rowOff>20202</xdr:rowOff>
    </xdr:from>
    <xdr:to>
      <xdr:col>7</xdr:col>
      <xdr:colOff>79058</xdr:colOff>
      <xdr:row>35</xdr:row>
      <xdr:rowOff>233345</xdr:rowOff>
    </xdr:to>
    <xdr:pic>
      <xdr:nvPicPr>
        <xdr:cNvPr id="9" name="図 8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234247" y="7451795"/>
          <a:ext cx="1351267" cy="44341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342900</xdr:colOff>
      <xdr:row>34</xdr:row>
      <xdr:rowOff>107950</xdr:rowOff>
    </xdr:from>
    <xdr:to>
      <xdr:col>3</xdr:col>
      <xdr:colOff>240701</xdr:colOff>
      <xdr:row>35</xdr:row>
      <xdr:rowOff>106930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1228725" y="846137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366346</xdr:colOff>
      <xdr:row>82</xdr:row>
      <xdr:rowOff>94204</xdr:rowOff>
    </xdr:from>
    <xdr:to>
      <xdr:col>4</xdr:col>
      <xdr:colOff>283618</xdr:colOff>
      <xdr:row>84</xdr:row>
      <xdr:rowOff>49614</xdr:rowOff>
    </xdr:to>
    <xdr:pic>
      <xdr:nvPicPr>
        <xdr:cNvPr id="13" name="図 12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858297" y="18631319"/>
          <a:ext cx="1372189" cy="4578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</xdr:colOff>
      <xdr:row>14</xdr:row>
      <xdr:rowOff>198437</xdr:rowOff>
    </xdr:from>
    <xdr:to>
      <xdr:col>9</xdr:col>
      <xdr:colOff>554182</xdr:colOff>
      <xdr:row>20</xdr:row>
      <xdr:rowOff>60289</xdr:rowOff>
    </xdr:to>
    <xdr:pic>
      <xdr:nvPicPr>
        <xdr:cNvPr id="34111" name="Picture 152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292" y="3444875"/>
          <a:ext cx="5437015" cy="1242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39</xdr:row>
      <xdr:rowOff>91441</xdr:rowOff>
    </xdr:from>
    <xdr:to>
      <xdr:col>8</xdr:col>
      <xdr:colOff>300990</xdr:colOff>
      <xdr:row>50</xdr:row>
      <xdr:rowOff>177801</xdr:rowOff>
    </xdr:to>
    <xdr:pic>
      <xdr:nvPicPr>
        <xdr:cNvPr id="34115" name="図 13" descr="白紙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5741"/>
          <a:ext cx="4104640" cy="213106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76</xdr:row>
      <xdr:rowOff>0</xdr:rowOff>
    </xdr:from>
    <xdr:to>
      <xdr:col>8</xdr:col>
      <xdr:colOff>262890</xdr:colOff>
      <xdr:row>88</xdr:row>
      <xdr:rowOff>76201</xdr:rowOff>
    </xdr:to>
    <xdr:pic>
      <xdr:nvPicPr>
        <xdr:cNvPr id="34116" name="図 14" descr="白紙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14782800"/>
          <a:ext cx="4114800" cy="249936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93662</xdr:colOff>
      <xdr:row>146</xdr:row>
      <xdr:rowOff>69215</xdr:rowOff>
    </xdr:from>
    <xdr:to>
      <xdr:col>8</xdr:col>
      <xdr:colOff>15240</xdr:colOff>
      <xdr:row>157</xdr:row>
      <xdr:rowOff>41985</xdr:rowOff>
    </xdr:to>
    <xdr:pic>
      <xdr:nvPicPr>
        <xdr:cNvPr id="34117" name="図 15" descr="白紙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162" y="28735655"/>
          <a:ext cx="3762058" cy="206827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23203</xdr:colOff>
      <xdr:row>11</xdr:row>
      <xdr:rowOff>6110</xdr:rowOff>
    </xdr:from>
    <xdr:to>
      <xdr:col>3</xdr:col>
      <xdr:colOff>174016</xdr:colOff>
      <xdr:row>13</xdr:row>
      <xdr:rowOff>112351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63" r="38545"/>
        <a:stretch/>
      </xdr:blipFill>
      <xdr:spPr bwMode="auto">
        <a:xfrm>
          <a:off x="658203" y="2561985"/>
          <a:ext cx="1317626" cy="566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622733</xdr:colOff>
      <xdr:row>124</xdr:row>
      <xdr:rowOff>158749</xdr:rowOff>
    </xdr:from>
    <xdr:to>
      <xdr:col>4</xdr:col>
      <xdr:colOff>206392</xdr:colOff>
      <xdr:row>127</xdr:row>
      <xdr:rowOff>45401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622733" y="24612022"/>
          <a:ext cx="2224682" cy="4408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263594</xdr:colOff>
      <xdr:row>137</xdr:row>
      <xdr:rowOff>51752</xdr:rowOff>
    </xdr:from>
    <xdr:to>
      <xdr:col>5</xdr:col>
      <xdr:colOff>467590</xdr:colOff>
      <xdr:row>139</xdr:row>
      <xdr:rowOff>134938</xdr:rowOff>
    </xdr:to>
    <xdr:pic>
      <xdr:nvPicPr>
        <xdr:cNvPr id="13" name="図 12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64685" y="26972866"/>
          <a:ext cx="1433587" cy="4641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325150</xdr:colOff>
      <xdr:row>137</xdr:row>
      <xdr:rowOff>150812</xdr:rowOff>
    </xdr:from>
    <xdr:to>
      <xdr:col>2</xdr:col>
      <xdr:colOff>521711</xdr:colOff>
      <xdr:row>139</xdr:row>
      <xdr:rowOff>21271</xdr:rowOff>
    </xdr:to>
    <xdr:pic>
      <xdr:nvPicPr>
        <xdr:cNvPr id="14" name="図 13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965923" y="27071926"/>
          <a:ext cx="664152" cy="2514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289311</xdr:colOff>
      <xdr:row>63</xdr:row>
      <xdr:rowOff>218568</xdr:rowOff>
    </xdr:from>
    <xdr:to>
      <xdr:col>6</xdr:col>
      <xdr:colOff>463936</xdr:colOff>
      <xdr:row>63</xdr:row>
      <xdr:rowOff>220363</xdr:rowOff>
    </xdr:to>
    <xdr:pic>
      <xdr:nvPicPr>
        <xdr:cNvPr id="15" name="図 14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3847179" y="13704847"/>
          <a:ext cx="174625" cy="2203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8902</xdr:colOff>
      <xdr:row>63</xdr:row>
      <xdr:rowOff>218567</xdr:rowOff>
    </xdr:from>
    <xdr:to>
      <xdr:col>1</xdr:col>
      <xdr:colOff>183527</xdr:colOff>
      <xdr:row>63</xdr:row>
      <xdr:rowOff>220362</xdr:rowOff>
    </xdr:to>
    <xdr:pic>
      <xdr:nvPicPr>
        <xdr:cNvPr id="16" name="図 15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647637" y="13704846"/>
          <a:ext cx="174625" cy="2203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4451</xdr:colOff>
      <xdr:row>27</xdr:row>
      <xdr:rowOff>213099</xdr:rowOff>
    </xdr:from>
    <xdr:to>
      <xdr:col>1</xdr:col>
      <xdr:colOff>179076</xdr:colOff>
      <xdr:row>28</xdr:row>
      <xdr:rowOff>214028</xdr:rowOff>
    </xdr:to>
    <xdr:pic>
      <xdr:nvPicPr>
        <xdr:cNvPr id="17" name="図 16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641893" y="5166099"/>
          <a:ext cx="174625" cy="2280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338271</xdr:colOff>
      <xdr:row>27</xdr:row>
      <xdr:rowOff>216986</xdr:rowOff>
    </xdr:from>
    <xdr:to>
      <xdr:col>6</xdr:col>
      <xdr:colOff>512896</xdr:colOff>
      <xdr:row>28</xdr:row>
      <xdr:rowOff>217915</xdr:rowOff>
    </xdr:to>
    <xdr:pic>
      <xdr:nvPicPr>
        <xdr:cNvPr id="18" name="図 17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3896139" y="5186795"/>
          <a:ext cx="174625" cy="2306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174625</xdr:colOff>
      <xdr:row>65</xdr:row>
      <xdr:rowOff>929</xdr:rowOff>
    </xdr:to>
    <xdr:pic>
      <xdr:nvPicPr>
        <xdr:cNvPr id="20" name="図 19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638489" y="12926786"/>
          <a:ext cx="174625" cy="2312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306779</xdr:colOff>
      <xdr:row>64</xdr:row>
      <xdr:rowOff>0</xdr:rowOff>
    </xdr:from>
    <xdr:to>
      <xdr:col>6</xdr:col>
      <xdr:colOff>481404</xdr:colOff>
      <xdr:row>65</xdr:row>
      <xdr:rowOff>929</xdr:rowOff>
    </xdr:to>
    <xdr:pic>
      <xdr:nvPicPr>
        <xdr:cNvPr id="21" name="図 20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3960915" y="12979977"/>
          <a:ext cx="174625" cy="226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314011</xdr:colOff>
      <xdr:row>116</xdr:row>
      <xdr:rowOff>0</xdr:rowOff>
    </xdr:from>
    <xdr:to>
      <xdr:col>6</xdr:col>
      <xdr:colOff>488636</xdr:colOff>
      <xdr:row>117</xdr:row>
      <xdr:rowOff>929</xdr:rowOff>
    </xdr:to>
    <xdr:pic>
      <xdr:nvPicPr>
        <xdr:cNvPr id="22" name="図 21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3956538" y="22682060"/>
          <a:ext cx="174625" cy="2312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174625</xdr:colOff>
      <xdr:row>117</xdr:row>
      <xdr:rowOff>929</xdr:rowOff>
    </xdr:to>
    <xdr:pic>
      <xdr:nvPicPr>
        <xdr:cNvPr id="23" name="図 22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29" r="48473"/>
        <a:stretch/>
      </xdr:blipFill>
      <xdr:spPr bwMode="auto">
        <a:xfrm>
          <a:off x="638489" y="22682060"/>
          <a:ext cx="174625" cy="2312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28</xdr:row>
      <xdr:rowOff>76200</xdr:rowOff>
    </xdr:from>
    <xdr:to>
      <xdr:col>4</xdr:col>
      <xdr:colOff>727670</xdr:colOff>
      <xdr:row>30</xdr:row>
      <xdr:rowOff>67265</xdr:rowOff>
    </xdr:to>
    <xdr:pic>
      <xdr:nvPicPr>
        <xdr:cNvPr id="6" name="図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952500" y="6191250"/>
          <a:ext cx="2280245" cy="4482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11155</xdr:colOff>
      <xdr:row>40</xdr:row>
      <xdr:rowOff>200025</xdr:rowOff>
    </xdr:from>
    <xdr:to>
      <xdr:col>4</xdr:col>
      <xdr:colOff>682626</xdr:colOff>
      <xdr:row>42</xdr:row>
      <xdr:rowOff>182893</xdr:rowOff>
    </xdr:to>
    <xdr:pic>
      <xdr:nvPicPr>
        <xdr:cNvPr id="8" name="図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811380" y="9525000"/>
          <a:ext cx="1376321" cy="4400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528387</xdr:colOff>
      <xdr:row>65</xdr:row>
      <xdr:rowOff>104775</xdr:rowOff>
    </xdr:to>
    <xdr:pic>
      <xdr:nvPicPr>
        <xdr:cNvPr id="9" name="図 13" descr="白紙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2134850"/>
          <a:ext cx="4224087" cy="22002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69</xdr:row>
      <xdr:rowOff>28575</xdr:rowOff>
    </xdr:from>
    <xdr:to>
      <xdr:col>7</xdr:col>
      <xdr:colOff>566487</xdr:colOff>
      <xdr:row>79</xdr:row>
      <xdr:rowOff>133350</xdr:rowOff>
    </xdr:to>
    <xdr:pic>
      <xdr:nvPicPr>
        <xdr:cNvPr id="10" name="図 13" descr="白紙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4830425"/>
          <a:ext cx="4224087" cy="22002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295275</xdr:colOff>
      <xdr:row>41</xdr:row>
      <xdr:rowOff>79664</xdr:rowOff>
    </xdr:from>
    <xdr:to>
      <xdr:col>2</xdr:col>
      <xdr:colOff>259751</xdr:colOff>
      <xdr:row>42</xdr:row>
      <xdr:rowOff>82109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95350" y="9023639"/>
          <a:ext cx="631226" cy="2310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8</xdr:row>
      <xdr:rowOff>123825</xdr:rowOff>
    </xdr:from>
    <xdr:to>
      <xdr:col>3</xdr:col>
      <xdr:colOff>269240</xdr:colOff>
      <xdr:row>10</xdr:row>
      <xdr:rowOff>126365</xdr:rowOff>
    </xdr:to>
    <xdr:pic>
      <xdr:nvPicPr>
        <xdr:cNvPr id="9" name="図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7" r="39406"/>
        <a:stretch/>
      </xdr:blipFill>
      <xdr:spPr bwMode="auto">
        <a:xfrm>
          <a:off x="390525" y="1876425"/>
          <a:ext cx="1374140" cy="459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316230</xdr:colOff>
      <xdr:row>96</xdr:row>
      <xdr:rowOff>95250</xdr:rowOff>
    </xdr:from>
    <xdr:to>
      <xdr:col>3</xdr:col>
      <xdr:colOff>333375</xdr:colOff>
      <xdr:row>97</xdr:row>
      <xdr:rowOff>129541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6" r="38132"/>
        <a:stretch/>
      </xdr:blipFill>
      <xdr:spPr bwMode="auto">
        <a:xfrm>
          <a:off x="316230" y="21802725"/>
          <a:ext cx="1512570" cy="262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573130</xdr:colOff>
      <xdr:row>68</xdr:row>
      <xdr:rowOff>28575</xdr:rowOff>
    </xdr:from>
    <xdr:to>
      <xdr:col>5</xdr:col>
      <xdr:colOff>387351</xdr:colOff>
      <xdr:row>69</xdr:row>
      <xdr:rowOff>215266</xdr:rowOff>
    </xdr:to>
    <xdr:pic>
      <xdr:nvPicPr>
        <xdr:cNvPr id="12" name="図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68555" y="15544800"/>
          <a:ext cx="1366796" cy="415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361950</xdr:colOff>
      <xdr:row>51</xdr:row>
      <xdr:rowOff>57149</xdr:rowOff>
    </xdr:from>
    <xdr:to>
      <xdr:col>2</xdr:col>
      <xdr:colOff>289905</xdr:colOff>
      <xdr:row>53</xdr:row>
      <xdr:rowOff>116416</xdr:rowOff>
    </xdr:to>
    <xdr:pic>
      <xdr:nvPicPr>
        <xdr:cNvPr id="13" name="図 12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93" r="43721"/>
        <a:stretch/>
      </xdr:blipFill>
      <xdr:spPr bwMode="auto">
        <a:xfrm>
          <a:off x="361950" y="12016316"/>
          <a:ext cx="986288" cy="5249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647700</xdr:colOff>
      <xdr:row>55</xdr:row>
      <xdr:rowOff>114300</xdr:rowOff>
    </xdr:from>
    <xdr:to>
      <xdr:col>4</xdr:col>
      <xdr:colOff>327620</xdr:colOff>
      <xdr:row>57</xdr:row>
      <xdr:rowOff>93346</xdr:rowOff>
    </xdr:to>
    <xdr:pic>
      <xdr:nvPicPr>
        <xdr:cNvPr id="14" name="図 13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647700" y="12782550"/>
          <a:ext cx="2346920" cy="436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428625</xdr:colOff>
      <xdr:row>28</xdr:row>
      <xdr:rowOff>85725</xdr:rowOff>
    </xdr:from>
    <xdr:to>
      <xdr:col>1</xdr:col>
      <xdr:colOff>354330</xdr:colOff>
      <xdr:row>29</xdr:row>
      <xdr:rowOff>83821</xdr:rowOff>
    </xdr:to>
    <xdr:pic>
      <xdr:nvPicPr>
        <xdr:cNvPr id="15" name="図 14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041" r="44517"/>
        <a:stretch/>
      </xdr:blipFill>
      <xdr:spPr bwMode="auto">
        <a:xfrm>
          <a:off x="428625" y="6410325"/>
          <a:ext cx="611505" cy="2266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285750</xdr:colOff>
      <xdr:row>68</xdr:row>
      <xdr:rowOff>123825</xdr:rowOff>
    </xdr:from>
    <xdr:to>
      <xdr:col>3</xdr:col>
      <xdr:colOff>478826</xdr:colOff>
      <xdr:row>68</xdr:row>
      <xdr:rowOff>124844</xdr:rowOff>
    </xdr:to>
    <xdr:pic>
      <xdr:nvPicPr>
        <xdr:cNvPr id="16" name="図 15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1447800" y="1639252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228600</xdr:colOff>
      <xdr:row>68</xdr:row>
      <xdr:rowOff>133350</xdr:rowOff>
    </xdr:from>
    <xdr:to>
      <xdr:col>3</xdr:col>
      <xdr:colOff>50201</xdr:colOff>
      <xdr:row>69</xdr:row>
      <xdr:rowOff>135796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914400" y="15649575"/>
          <a:ext cx="631226" cy="2310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173</xdr:row>
      <xdr:rowOff>66675</xdr:rowOff>
    </xdr:from>
    <xdr:to>
      <xdr:col>11</xdr:col>
      <xdr:colOff>333375</xdr:colOff>
      <xdr:row>212</xdr:row>
      <xdr:rowOff>109855</xdr:rowOff>
    </xdr:to>
    <xdr:pic>
      <xdr:nvPicPr>
        <xdr:cNvPr id="5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1994475"/>
          <a:ext cx="6038850" cy="79819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219075</xdr:colOff>
      <xdr:row>122</xdr:row>
      <xdr:rowOff>28575</xdr:rowOff>
    </xdr:from>
    <xdr:to>
      <xdr:col>11</xdr:col>
      <xdr:colOff>350745</xdr:colOff>
      <xdr:row>162</xdr:row>
      <xdr:rowOff>115359</xdr:rowOff>
    </xdr:to>
    <xdr:pic>
      <xdr:nvPicPr>
        <xdr:cNvPr id="6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888450"/>
          <a:ext cx="6038850" cy="79819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42"/>
  <sheetViews>
    <sheetView tabSelected="1" view="pageBreakPreview" zoomScaleNormal="100" zoomScaleSheetLayoutView="100" workbookViewId="0">
      <selection activeCell="B5" sqref="B5:F5"/>
    </sheetView>
  </sheetViews>
  <sheetFormatPr defaultColWidth="9" defaultRowHeight="13.5"/>
  <cols>
    <col min="1" max="1" width="12.375" style="1" customWidth="1"/>
    <col min="2" max="2" width="12.5" style="1" customWidth="1"/>
    <col min="3" max="3" width="4.75" style="1" customWidth="1"/>
    <col min="4" max="4" width="5.375" style="1" customWidth="1"/>
    <col min="5" max="5" width="5.875" style="1" customWidth="1"/>
    <col min="6" max="6" width="6.875" style="1" customWidth="1"/>
    <col min="7" max="7" width="7.625" style="1" customWidth="1"/>
    <col min="8" max="8" width="10.25" style="1" customWidth="1"/>
    <col min="9" max="9" width="6.5" style="1" customWidth="1"/>
    <col min="10" max="10" width="8.75" style="1" customWidth="1"/>
    <col min="11" max="11" width="8.5" style="1" customWidth="1"/>
    <col min="12" max="12" width="5.625" style="1" customWidth="1"/>
    <col min="13" max="16384" width="9" style="1"/>
  </cols>
  <sheetData>
    <row r="1" spans="1:13" ht="15" customHeight="1" thickBot="1">
      <c r="A1" s="389"/>
      <c r="B1" s="389"/>
      <c r="C1" s="389"/>
      <c r="D1" s="389"/>
      <c r="E1" s="390"/>
      <c r="F1" s="390"/>
      <c r="G1" s="391"/>
      <c r="H1" s="392"/>
      <c r="I1" s="391"/>
      <c r="J1" s="393"/>
      <c r="K1" s="393"/>
      <c r="L1" s="4"/>
    </row>
    <row r="2" spans="1:13" ht="18.75" customHeight="1" thickTop="1" thickBot="1">
      <c r="A2" s="472" t="s">
        <v>246</v>
      </c>
      <c r="B2" s="473"/>
      <c r="C2" s="473"/>
      <c r="D2" s="473"/>
      <c r="E2" s="473"/>
      <c r="F2" s="473"/>
      <c r="G2" s="473"/>
      <c r="H2" s="473"/>
      <c r="I2" s="473"/>
      <c r="J2" s="473"/>
      <c r="K2" s="474"/>
    </row>
    <row r="3" spans="1:13" ht="20.100000000000001" customHeight="1" thickTop="1">
      <c r="A3" s="475" t="s">
        <v>15</v>
      </c>
      <c r="B3" s="479" t="s">
        <v>78</v>
      </c>
      <c r="C3" s="480"/>
      <c r="D3" s="480"/>
      <c r="E3" s="480"/>
      <c r="F3" s="480"/>
      <c r="G3" s="480"/>
      <c r="H3" s="481"/>
      <c r="I3" s="222" t="s">
        <v>108</v>
      </c>
      <c r="J3" s="477"/>
      <c r="K3" s="478"/>
    </row>
    <row r="4" spans="1:13" ht="20.100000000000001" customHeight="1">
      <c r="A4" s="476"/>
      <c r="B4" s="482"/>
      <c r="C4" s="483"/>
      <c r="D4" s="483"/>
      <c r="E4" s="483"/>
      <c r="F4" s="483"/>
      <c r="G4" s="483"/>
      <c r="H4" s="484"/>
      <c r="I4" s="2" t="s">
        <v>24</v>
      </c>
      <c r="J4" s="489"/>
      <c r="K4" s="490"/>
    </row>
    <row r="5" spans="1:13" ht="27" customHeight="1">
      <c r="A5" s="3" t="s">
        <v>16</v>
      </c>
      <c r="B5" s="507"/>
      <c r="C5" s="508"/>
      <c r="D5" s="508"/>
      <c r="E5" s="508"/>
      <c r="F5" s="509"/>
      <c r="G5" s="505" t="s">
        <v>2</v>
      </c>
      <c r="H5" s="493"/>
      <c r="I5" s="494"/>
      <c r="J5" s="494"/>
      <c r="K5" s="495"/>
      <c r="M5" s="4"/>
    </row>
    <row r="6" spans="1:13" ht="27" customHeight="1" thickBot="1">
      <c r="A6" s="5" t="s">
        <v>1</v>
      </c>
      <c r="B6" s="441"/>
      <c r="C6" s="491"/>
      <c r="D6" s="491"/>
      <c r="E6" s="491"/>
      <c r="F6" s="492"/>
      <c r="G6" s="506"/>
      <c r="H6" s="496"/>
      <c r="I6" s="497"/>
      <c r="J6" s="497"/>
      <c r="K6" s="498"/>
      <c r="M6" s="4"/>
    </row>
    <row r="7" spans="1:13" ht="27" customHeight="1">
      <c r="A7" s="333" t="s">
        <v>6</v>
      </c>
      <c r="B7" s="485"/>
      <c r="C7" s="486"/>
      <c r="D7" s="486"/>
      <c r="E7" s="486"/>
      <c r="F7" s="486"/>
      <c r="G7" s="470" t="s">
        <v>11</v>
      </c>
      <c r="H7" s="499"/>
      <c r="I7" s="500"/>
      <c r="J7" s="500"/>
      <c r="K7" s="501"/>
    </row>
    <row r="8" spans="1:13" ht="20.100000000000001" customHeight="1">
      <c r="A8" s="334" t="s">
        <v>25</v>
      </c>
      <c r="B8" s="245"/>
      <c r="C8" s="464" t="s">
        <v>26</v>
      </c>
      <c r="D8" s="464"/>
      <c r="E8" s="487"/>
      <c r="F8" s="488"/>
      <c r="G8" s="471"/>
      <c r="H8" s="502"/>
      <c r="I8" s="503"/>
      <c r="J8" s="503"/>
      <c r="K8" s="504"/>
    </row>
    <row r="9" spans="1:13" ht="39" customHeight="1">
      <c r="A9" s="335" t="s">
        <v>28</v>
      </c>
      <c r="B9" s="465"/>
      <c r="C9" s="466"/>
      <c r="D9" s="466"/>
      <c r="E9" s="466"/>
      <c r="F9" s="466"/>
      <c r="G9" s="466"/>
      <c r="H9" s="466"/>
      <c r="I9" s="466"/>
      <c r="J9" s="466"/>
      <c r="K9" s="467"/>
    </row>
    <row r="10" spans="1:13" ht="20.100000000000001" customHeight="1">
      <c r="A10" s="439" t="s">
        <v>9</v>
      </c>
      <c r="B10" s="36" t="s">
        <v>60</v>
      </c>
      <c r="C10" s="444"/>
      <c r="D10" s="445"/>
      <c r="E10" s="218" t="s">
        <v>20</v>
      </c>
      <c r="F10" s="305"/>
      <c r="G10" s="218" t="s">
        <v>21</v>
      </c>
      <c r="H10" s="305"/>
      <c r="I10" s="217" t="s">
        <v>62</v>
      </c>
      <c r="J10" s="36" t="s">
        <v>22</v>
      </c>
      <c r="K10" s="246"/>
    </row>
    <row r="11" spans="1:13" ht="20.100000000000001" customHeight="1">
      <c r="A11" s="439"/>
      <c r="B11" s="36" t="s">
        <v>61</v>
      </c>
      <c r="C11" s="444"/>
      <c r="D11" s="445"/>
      <c r="E11" s="218" t="s">
        <v>20</v>
      </c>
      <c r="F11" s="305"/>
      <c r="G11" s="218" t="s">
        <v>21</v>
      </c>
      <c r="H11" s="305"/>
      <c r="I11" s="217" t="s">
        <v>62</v>
      </c>
      <c r="J11" s="36"/>
      <c r="K11" s="247"/>
    </row>
    <row r="12" spans="1:13" ht="20.100000000000001" customHeight="1">
      <c r="A12" s="439"/>
      <c r="B12" s="57" t="s">
        <v>7</v>
      </c>
      <c r="C12" s="455"/>
      <c r="D12" s="455"/>
      <c r="E12" s="455"/>
      <c r="F12" s="455"/>
      <c r="G12" s="449"/>
      <c r="H12" s="450"/>
      <c r="I12" s="450"/>
      <c r="J12" s="450"/>
      <c r="K12" s="451"/>
    </row>
    <row r="13" spans="1:13" ht="20.100000000000001" customHeight="1" thickBot="1">
      <c r="A13" s="440"/>
      <c r="B13" s="6" t="s">
        <v>90</v>
      </c>
      <c r="C13" s="441" t="s">
        <v>335</v>
      </c>
      <c r="D13" s="442"/>
      <c r="E13" s="442"/>
      <c r="F13" s="443"/>
      <c r="G13" s="452"/>
      <c r="H13" s="453"/>
      <c r="I13" s="453"/>
      <c r="J13" s="453"/>
      <c r="K13" s="454"/>
    </row>
    <row r="14" spans="1:13" ht="6" customHeight="1" thickBot="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</row>
    <row r="15" spans="1:13" s="60" customFormat="1" ht="19.5" customHeight="1">
      <c r="A15" s="397" t="s">
        <v>109</v>
      </c>
      <c r="B15" s="229" t="s">
        <v>228</v>
      </c>
      <c r="C15" s="230"/>
      <c r="D15" s="230"/>
      <c r="E15" s="230"/>
      <c r="F15" s="230"/>
      <c r="G15" s="230"/>
      <c r="H15" s="248"/>
      <c r="I15" s="230"/>
      <c r="J15" s="230"/>
      <c r="K15" s="231"/>
    </row>
    <row r="16" spans="1:13" s="60" customFormat="1" ht="22.5" customHeight="1">
      <c r="A16" s="398"/>
      <c r="B16" s="199"/>
      <c r="C16" s="400" t="s">
        <v>102</v>
      </c>
      <c r="D16" s="401"/>
      <c r="E16" s="401"/>
      <c r="F16" s="402"/>
      <c r="G16" s="336" t="s">
        <v>193</v>
      </c>
      <c r="H16" s="301" t="str">
        <f>IF(AND('1.定格エネルギー消費量'!J64&lt;&gt;"",'1.定格エネルギー消費量'!J64&lt;='1.定格エネルギー消費量'!H65,'1.定格エネルギー消費量'!J64&gt;='1.定格エネルギー消費量'!I65,'1.定格エネルギー消費量'!J59&lt;&gt;""),'1.定格エネルギー消費量'!J59,"")</f>
        <v/>
      </c>
      <c r="I16" s="200" t="s">
        <v>91</v>
      </c>
      <c r="J16" s="458" t="s">
        <v>236</v>
      </c>
      <c r="K16" s="459"/>
    </row>
    <row r="17" spans="1:13" s="60" customFormat="1" ht="22.5" customHeight="1">
      <c r="A17" s="398"/>
      <c r="B17" s="201"/>
      <c r="C17" s="446" t="s">
        <v>103</v>
      </c>
      <c r="D17" s="447"/>
      <c r="E17" s="447"/>
      <c r="F17" s="448"/>
      <c r="G17" s="337" t="s">
        <v>194</v>
      </c>
      <c r="H17" s="300" t="str">
        <f>IF(AND('1.定格エネルギー消費量'!J85&lt;&gt;"",'1.定格エネルギー消費量'!J85&lt;='1.定格エネルギー消費量'!H87,'1.定格エネルギー消費量'!J85&gt;='1.定格エネルギー消費量'!I87,'1.定格エネルギー消費量'!J82&lt;&gt;""),'1.定格エネルギー消費量'!J82,"")</f>
        <v/>
      </c>
      <c r="I17" s="202" t="s">
        <v>91</v>
      </c>
      <c r="J17" s="462" t="str">
        <f>"　許容差 "&amp;"+"&amp;'1.定格エネルギー消費量'!G87&amp;"%、"&amp;'1.定格エネルギー消費量'!I87&amp;"%"</f>
        <v>　許容差 +25%、-25%</v>
      </c>
      <c r="K17" s="463"/>
    </row>
    <row r="18" spans="1:13" ht="18.75" customHeight="1">
      <c r="A18" s="398"/>
      <c r="B18" s="403" t="s">
        <v>79</v>
      </c>
      <c r="C18" s="428"/>
      <c r="D18" s="428"/>
      <c r="E18" s="428"/>
      <c r="F18" s="428"/>
      <c r="G18" s="223" t="s">
        <v>12</v>
      </c>
      <c r="H18" s="275"/>
      <c r="I18" s="224"/>
      <c r="J18" s="224"/>
      <c r="K18" s="225"/>
    </row>
    <row r="19" spans="1:13" ht="22.5" customHeight="1">
      <c r="A19" s="398"/>
      <c r="B19" s="468" t="s">
        <v>80</v>
      </c>
      <c r="C19" s="411" t="s">
        <v>29</v>
      </c>
      <c r="D19" s="412"/>
      <c r="E19" s="412"/>
      <c r="F19" s="413"/>
      <c r="G19" s="456" t="s">
        <v>115</v>
      </c>
      <c r="H19" s="276" t="str">
        <f>+'3.立上り性能'!I35</f>
        <v/>
      </c>
      <c r="I19" s="304" t="s">
        <v>30</v>
      </c>
      <c r="J19" s="395"/>
      <c r="K19" s="396"/>
    </row>
    <row r="20" spans="1:13" ht="22.5" customHeight="1">
      <c r="A20" s="398"/>
      <c r="B20" s="469"/>
      <c r="C20" s="411" t="s">
        <v>31</v>
      </c>
      <c r="D20" s="412"/>
      <c r="E20" s="412"/>
      <c r="F20" s="413"/>
      <c r="G20" s="457"/>
      <c r="H20" s="276" t="str">
        <f>+'3.立上り性能'!I71</f>
        <v/>
      </c>
      <c r="I20" s="304" t="s">
        <v>30</v>
      </c>
      <c r="J20" s="418"/>
      <c r="K20" s="419"/>
    </row>
    <row r="21" spans="1:13" ht="22.5" customHeight="1">
      <c r="A21" s="398"/>
      <c r="B21" s="469"/>
      <c r="C21" s="411" t="s">
        <v>32</v>
      </c>
      <c r="D21" s="412"/>
      <c r="E21" s="412"/>
      <c r="F21" s="413"/>
      <c r="G21" s="457"/>
      <c r="H21" s="276" t="str">
        <f>+'3.立上り性能'!I122</f>
        <v/>
      </c>
      <c r="I21" s="304" t="s">
        <v>30</v>
      </c>
      <c r="J21" s="418"/>
      <c r="K21" s="419"/>
    </row>
    <row r="22" spans="1:13" ht="22.5" customHeight="1">
      <c r="A22" s="398"/>
      <c r="B22" s="429" t="s">
        <v>81</v>
      </c>
      <c r="C22" s="430"/>
      <c r="D22" s="430"/>
      <c r="E22" s="430"/>
      <c r="F22" s="431"/>
      <c r="G22" s="303" t="s">
        <v>116</v>
      </c>
      <c r="H22" s="277" t="str">
        <f>IF(+'4.調理能力'!H23&lt;&gt;"",+'4.調理能力'!H23,"")</f>
        <v/>
      </c>
      <c r="I22" s="304" t="s">
        <v>56</v>
      </c>
      <c r="J22" s="511" t="s">
        <v>87</v>
      </c>
      <c r="K22" s="436"/>
    </row>
    <row r="23" spans="1:13" ht="22.5" customHeight="1">
      <c r="A23" s="398"/>
      <c r="B23" s="432"/>
      <c r="C23" s="433"/>
      <c r="D23" s="433"/>
      <c r="E23" s="433"/>
      <c r="F23" s="434"/>
      <c r="G23" s="303" t="s">
        <v>117</v>
      </c>
      <c r="H23" s="276" t="str">
        <f>IF(+'4.調理能力'!H25&lt;&gt;"",+'4.調理能力'!H25,"")</f>
        <v/>
      </c>
      <c r="I23" s="304" t="s">
        <v>57</v>
      </c>
      <c r="J23" s="512"/>
      <c r="K23" s="513"/>
    </row>
    <row r="24" spans="1:13" ht="18.75" customHeight="1">
      <c r="A24" s="398"/>
      <c r="B24" s="228" t="s">
        <v>98</v>
      </c>
      <c r="C24" s="226"/>
      <c r="D24" s="226"/>
      <c r="E24" s="226"/>
      <c r="F24" s="226"/>
      <c r="G24" s="226"/>
      <c r="H24" s="278"/>
      <c r="I24" s="226"/>
      <c r="J24" s="226"/>
      <c r="K24" s="227"/>
    </row>
    <row r="25" spans="1:13" ht="15" customHeight="1">
      <c r="A25" s="398"/>
      <c r="B25" s="203"/>
      <c r="C25" s="414" t="s">
        <v>10</v>
      </c>
      <c r="D25" s="415"/>
      <c r="E25" s="415"/>
      <c r="F25" s="273" t="s">
        <v>104</v>
      </c>
      <c r="G25" s="409" t="s">
        <v>118</v>
      </c>
      <c r="H25" s="296" t="str">
        <f>+'5.エネルギー消費量'!I17</f>
        <v/>
      </c>
      <c r="I25" s="505" t="s">
        <v>50</v>
      </c>
      <c r="J25" s="420"/>
      <c r="K25" s="421"/>
    </row>
    <row r="26" spans="1:13" ht="15" customHeight="1">
      <c r="A26" s="398"/>
      <c r="B26" s="203"/>
      <c r="C26" s="416"/>
      <c r="D26" s="417"/>
      <c r="E26" s="417"/>
      <c r="F26" s="274" t="s">
        <v>103</v>
      </c>
      <c r="G26" s="410"/>
      <c r="H26" s="297" t="str">
        <f>+'5.エネルギー消費量'!I25</f>
        <v/>
      </c>
      <c r="I26" s="510"/>
      <c r="J26" s="420"/>
      <c r="K26" s="421"/>
    </row>
    <row r="27" spans="1:13" ht="15" customHeight="1">
      <c r="A27" s="398"/>
      <c r="B27" s="203"/>
      <c r="C27" s="405" t="s">
        <v>55</v>
      </c>
      <c r="D27" s="406"/>
      <c r="E27" s="406"/>
      <c r="F27" s="273" t="s">
        <v>104</v>
      </c>
      <c r="G27" s="409" t="s">
        <v>119</v>
      </c>
      <c r="H27" s="296" t="str">
        <f>+'5.エネルギー消費量'!I32</f>
        <v/>
      </c>
      <c r="I27" s="505" t="s">
        <v>50</v>
      </c>
      <c r="J27" s="435"/>
      <c r="K27" s="436"/>
    </row>
    <row r="28" spans="1:13" ht="15" customHeight="1">
      <c r="A28" s="398"/>
      <c r="B28" s="203"/>
      <c r="C28" s="407"/>
      <c r="D28" s="408"/>
      <c r="E28" s="408"/>
      <c r="F28" s="274" t="s">
        <v>103</v>
      </c>
      <c r="G28" s="410"/>
      <c r="H28" s="297" t="str">
        <f>+'5.エネルギー消費量'!I35</f>
        <v/>
      </c>
      <c r="I28" s="510"/>
      <c r="J28" s="437"/>
      <c r="K28" s="438"/>
    </row>
    <row r="29" spans="1:13" ht="15" customHeight="1">
      <c r="A29" s="398"/>
      <c r="B29" s="203"/>
      <c r="C29" s="414" t="s">
        <v>97</v>
      </c>
      <c r="D29" s="415"/>
      <c r="E29" s="415"/>
      <c r="F29" s="273" t="s">
        <v>104</v>
      </c>
      <c r="G29" s="409" t="s">
        <v>196</v>
      </c>
      <c r="H29" s="296" t="str">
        <f>+'5.エネルギー消費量'!I74</f>
        <v/>
      </c>
      <c r="I29" s="505" t="s">
        <v>4</v>
      </c>
      <c r="J29" s="420"/>
      <c r="K29" s="421"/>
    </row>
    <row r="30" spans="1:13" ht="15" customHeight="1">
      <c r="A30" s="398"/>
      <c r="B30" s="203"/>
      <c r="C30" s="416"/>
      <c r="D30" s="417"/>
      <c r="E30" s="417"/>
      <c r="F30" s="274" t="s">
        <v>103</v>
      </c>
      <c r="G30" s="410"/>
      <c r="H30" s="297" t="str">
        <f>+'5.エネルギー消費量'!I81</f>
        <v/>
      </c>
      <c r="I30" s="510"/>
      <c r="J30" s="420"/>
      <c r="K30" s="421"/>
      <c r="M30" s="10" t="s">
        <v>195</v>
      </c>
    </row>
    <row r="31" spans="1:13" ht="15" customHeight="1">
      <c r="A31" s="398"/>
      <c r="B31" s="203"/>
      <c r="C31" s="414" t="s">
        <v>134</v>
      </c>
      <c r="D31" s="415"/>
      <c r="E31" s="415"/>
      <c r="F31" s="273" t="s">
        <v>104</v>
      </c>
      <c r="G31" s="516" t="s">
        <v>120</v>
      </c>
      <c r="H31" s="298" t="str">
        <f>'5.エネルギー消費量'!I103</f>
        <v/>
      </c>
      <c r="I31" s="505" t="s">
        <v>58</v>
      </c>
      <c r="J31" s="514" t="str">
        <f>"立上り回数 "&amp;TEXT('5.エネルギー消費量'!I101,"0")&amp;"回/日"</f>
        <v>立上り回数 1回/日</v>
      </c>
      <c r="K31" s="515"/>
      <c r="M31" s="195">
        <f>+'5.エネルギー消費量'!I101</f>
        <v>1</v>
      </c>
    </row>
    <row r="32" spans="1:13" ht="15" customHeight="1">
      <c r="A32" s="398"/>
      <c r="B32" s="204"/>
      <c r="C32" s="416"/>
      <c r="D32" s="417"/>
      <c r="E32" s="417"/>
      <c r="F32" s="274" t="s">
        <v>103</v>
      </c>
      <c r="G32" s="517"/>
      <c r="H32" s="299" t="str">
        <f>'5.エネルギー消費量'!I109</f>
        <v/>
      </c>
      <c r="I32" s="510"/>
      <c r="J32" s="460" t="str">
        <f>"調理回数 "&amp;TEXT(+'5.エネルギー消費量'!I102,"0")&amp;"回/日"</f>
        <v>調理回数 1回/日</v>
      </c>
      <c r="K32" s="461"/>
      <c r="M32" s="196">
        <f>+'5.エネルギー消費量'!I102</f>
        <v>1</v>
      </c>
    </row>
    <row r="33" spans="1:11" ht="21" customHeight="1">
      <c r="A33" s="398"/>
      <c r="B33" s="403" t="s">
        <v>84</v>
      </c>
      <c r="C33" s="404"/>
      <c r="D33" s="404"/>
      <c r="E33" s="404"/>
      <c r="F33" s="404"/>
      <c r="G33" s="223" t="s">
        <v>12</v>
      </c>
      <c r="H33" s="275"/>
      <c r="I33" s="224"/>
      <c r="J33" s="224"/>
      <c r="K33" s="225"/>
    </row>
    <row r="34" spans="1:11" ht="35.25" customHeight="1" thickBot="1">
      <c r="A34" s="399"/>
      <c r="B34" s="221" t="s">
        <v>85</v>
      </c>
      <c r="C34" s="422" t="s">
        <v>46</v>
      </c>
      <c r="D34" s="423"/>
      <c r="E34" s="423"/>
      <c r="F34" s="424"/>
      <c r="G34" s="219" t="s">
        <v>273</v>
      </c>
      <c r="H34" s="279" t="str">
        <f>'7.均一性'!F114</f>
        <v/>
      </c>
      <c r="I34" s="220"/>
      <c r="J34" s="395" t="s">
        <v>52</v>
      </c>
      <c r="K34" s="396"/>
    </row>
    <row r="35" spans="1:11" ht="15" customHeight="1">
      <c r="A35" s="425" t="s">
        <v>88</v>
      </c>
      <c r="B35" s="19"/>
      <c r="C35" s="11"/>
      <c r="D35" s="11"/>
      <c r="E35" s="11"/>
      <c r="F35" s="11"/>
      <c r="G35" s="11"/>
      <c r="H35" s="11"/>
      <c r="I35" s="11"/>
      <c r="J35" s="11"/>
      <c r="K35" s="12"/>
    </row>
    <row r="36" spans="1:11" ht="15" customHeight="1">
      <c r="A36" s="426"/>
      <c r="B36" s="20"/>
      <c r="C36" s="14"/>
      <c r="D36" s="14"/>
      <c r="E36" s="14"/>
      <c r="F36" s="14"/>
      <c r="G36" s="14"/>
      <c r="H36" s="14"/>
      <c r="I36" s="14"/>
      <c r="J36" s="14"/>
      <c r="K36" s="15"/>
    </row>
    <row r="37" spans="1:11" ht="13.5" customHeight="1">
      <c r="A37" s="426"/>
      <c r="B37" s="13"/>
      <c r="C37" s="14"/>
      <c r="D37" s="14"/>
      <c r="E37" s="14"/>
      <c r="F37" s="14"/>
      <c r="G37" s="14"/>
      <c r="H37" s="14"/>
      <c r="I37" s="14"/>
      <c r="J37" s="14"/>
      <c r="K37" s="15"/>
    </row>
    <row r="38" spans="1:11" ht="13.5" customHeight="1">
      <c r="A38" s="426"/>
      <c r="B38" s="13"/>
      <c r="C38" s="14"/>
      <c r="D38" s="14"/>
      <c r="E38" s="14"/>
      <c r="F38" s="14"/>
      <c r="G38" s="14"/>
      <c r="H38" s="14"/>
      <c r="I38" s="14"/>
      <c r="J38" s="14"/>
      <c r="K38" s="15"/>
    </row>
    <row r="39" spans="1:11" ht="13.5" customHeight="1">
      <c r="A39" s="426"/>
      <c r="B39" s="13"/>
      <c r="C39" s="14"/>
      <c r="D39" s="14"/>
      <c r="E39" s="14"/>
      <c r="F39" s="14"/>
      <c r="G39" s="14"/>
      <c r="H39" s="14"/>
      <c r="I39" s="14"/>
      <c r="J39" s="14"/>
      <c r="K39" s="15"/>
    </row>
    <row r="40" spans="1:11" ht="13.5" customHeight="1">
      <c r="A40" s="426"/>
      <c r="B40" s="13"/>
      <c r="C40" s="14"/>
      <c r="D40" s="14"/>
      <c r="E40" s="14"/>
      <c r="F40" s="14"/>
      <c r="G40" s="14"/>
      <c r="H40" s="14"/>
      <c r="I40" s="14"/>
      <c r="J40" s="14"/>
      <c r="K40" s="15"/>
    </row>
    <row r="41" spans="1:11" ht="15" customHeight="1" thickBot="1">
      <c r="A41" s="427"/>
      <c r="B41" s="16"/>
      <c r="C41" s="17"/>
      <c r="D41" s="17"/>
      <c r="E41" s="17"/>
      <c r="F41" s="17"/>
      <c r="G41" s="17"/>
      <c r="H41" s="17"/>
      <c r="I41" s="17"/>
      <c r="J41" s="17"/>
      <c r="K41" s="18"/>
    </row>
    <row r="42" spans="1:11" ht="7.9" customHeight="1"/>
  </sheetData>
  <sheetProtection password="CC9A" sheet="1" objects="1" scenarios="1" formatCells="0" formatRows="0" insertRows="0" deleteRows="0"/>
  <mergeCells count="58">
    <mergeCell ref="I27:I28"/>
    <mergeCell ref="J22:K23"/>
    <mergeCell ref="I25:I26"/>
    <mergeCell ref="C29:E30"/>
    <mergeCell ref="J34:K34"/>
    <mergeCell ref="J29:K30"/>
    <mergeCell ref="J31:K31"/>
    <mergeCell ref="I31:I32"/>
    <mergeCell ref="I29:I30"/>
    <mergeCell ref="G31:G32"/>
    <mergeCell ref="C8:D8"/>
    <mergeCell ref="B9:K9"/>
    <mergeCell ref="B19:B21"/>
    <mergeCell ref="G7:G8"/>
    <mergeCell ref="A2:K2"/>
    <mergeCell ref="A3:A4"/>
    <mergeCell ref="J3:K3"/>
    <mergeCell ref="B3:H4"/>
    <mergeCell ref="B7:F7"/>
    <mergeCell ref="E8:F8"/>
    <mergeCell ref="J4:K4"/>
    <mergeCell ref="B6:F6"/>
    <mergeCell ref="H5:K6"/>
    <mergeCell ref="H7:K8"/>
    <mergeCell ref="G5:G6"/>
    <mergeCell ref="B5:F5"/>
    <mergeCell ref="A35:A41"/>
    <mergeCell ref="B18:F18"/>
    <mergeCell ref="B22:F23"/>
    <mergeCell ref="J27:K28"/>
    <mergeCell ref="A10:A13"/>
    <mergeCell ref="C13:F13"/>
    <mergeCell ref="C10:D10"/>
    <mergeCell ref="C11:D11"/>
    <mergeCell ref="C17:F17"/>
    <mergeCell ref="G12:K13"/>
    <mergeCell ref="C12:F12"/>
    <mergeCell ref="G19:G21"/>
    <mergeCell ref="J16:K16"/>
    <mergeCell ref="J21:K21"/>
    <mergeCell ref="J32:K32"/>
    <mergeCell ref="J17:K17"/>
    <mergeCell ref="J19:K19"/>
    <mergeCell ref="A15:A34"/>
    <mergeCell ref="C16:F16"/>
    <mergeCell ref="B33:F33"/>
    <mergeCell ref="C27:E28"/>
    <mergeCell ref="G27:G28"/>
    <mergeCell ref="C19:F19"/>
    <mergeCell ref="C20:F20"/>
    <mergeCell ref="C21:F21"/>
    <mergeCell ref="G25:G26"/>
    <mergeCell ref="C25:E26"/>
    <mergeCell ref="C31:E32"/>
    <mergeCell ref="J20:K20"/>
    <mergeCell ref="J25:K26"/>
    <mergeCell ref="C34:F34"/>
    <mergeCell ref="G29:G30"/>
  </mergeCells>
  <phoneticPr fontId="3"/>
  <conditionalFormatting sqref="J31:K31">
    <cfRule type="expression" dxfId="17" priority="3" stopIfTrue="1">
      <formula>$M$31&lt;&gt;1</formula>
    </cfRule>
  </conditionalFormatting>
  <conditionalFormatting sqref="J32:K32">
    <cfRule type="expression" dxfId="16" priority="1" stopIfTrue="1">
      <formula>$M$32&lt;&gt;1</formula>
    </cfRule>
  </conditionalFormatting>
  <dataValidations count="1">
    <dataValidation type="list" allowBlank="1" showInputMessage="1" showErrorMessage="1" sqref="C13:F13">
      <formula1>"選択してください,13A,LPG"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135"/>
  <sheetViews>
    <sheetView view="pageBreakPreview" zoomScaleNormal="100" zoomScaleSheetLayoutView="100" workbookViewId="0">
      <selection activeCell="B5" sqref="B5:E5"/>
    </sheetView>
  </sheetViews>
  <sheetFormatPr defaultColWidth="9" defaultRowHeight="13.5"/>
  <cols>
    <col min="1" max="1" width="6.5" style="1" customWidth="1"/>
    <col min="2" max="2" width="5.125" style="1" customWidth="1"/>
    <col min="3" max="3" width="9.625" style="1" customWidth="1"/>
    <col min="4" max="4" width="4.375" style="1" customWidth="1"/>
    <col min="5" max="5" width="5.125" style="1" customWidth="1"/>
    <col min="6" max="6" width="10.5" style="1" customWidth="1"/>
    <col min="7" max="7" width="5" style="1" customWidth="1"/>
    <col min="8" max="10" width="9" style="1" customWidth="1"/>
    <col min="11" max="11" width="8.25" style="1" customWidth="1"/>
    <col min="12" max="12" width="9.125" style="1" customWidth="1"/>
    <col min="13" max="16384" width="9" style="1"/>
  </cols>
  <sheetData>
    <row r="1" spans="1:12" ht="15" customHeight="1" thickBo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s="21" customFormat="1" ht="18.75" customHeight="1" thickBot="1">
      <c r="A2" s="518" t="s">
        <v>246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20"/>
    </row>
    <row r="3" spans="1:12" s="21" customFormat="1" ht="28.5" customHeight="1">
      <c r="A3" s="22" t="s">
        <v>110</v>
      </c>
      <c r="B3" s="532" t="str">
        <f>表紙!$B$3&amp;"（１．定格エネルギー消費量）"</f>
        <v>スチームコンベクションオーブン（１．定格エネルギー消費量）</v>
      </c>
      <c r="C3" s="533"/>
      <c r="D3" s="533"/>
      <c r="E3" s="533"/>
      <c r="F3" s="533"/>
      <c r="G3" s="533"/>
      <c r="H3" s="533"/>
      <c r="I3" s="533"/>
      <c r="J3" s="533"/>
      <c r="K3" s="532" t="str">
        <f xml:space="preserve"> IF(表紙!$C$13="選択してください","","ガス種："&amp;表紙!$C$13)</f>
        <v/>
      </c>
      <c r="L3" s="534"/>
    </row>
    <row r="4" spans="1:12" s="21" customFormat="1" ht="18" customHeight="1" thickBot="1">
      <c r="A4" s="5" t="s">
        <v>135</v>
      </c>
      <c r="B4" s="525" t="str">
        <f>IF(表紙!$B$6=0,"",表紙!$B$6)</f>
        <v/>
      </c>
      <c r="C4" s="525"/>
      <c r="D4" s="526"/>
      <c r="E4" s="527"/>
      <c r="F4" s="528" t="s">
        <v>2</v>
      </c>
      <c r="G4" s="529"/>
      <c r="H4" s="530" t="str">
        <f>IF(表紙!$H$5=0,"",表紙!$H$5)</f>
        <v/>
      </c>
      <c r="I4" s="526"/>
      <c r="J4" s="526"/>
      <c r="K4" s="526"/>
      <c r="L4" s="531"/>
    </row>
    <row r="5" spans="1:12" s="21" customFormat="1" ht="18" customHeight="1" thickBot="1">
      <c r="A5" s="238" t="s">
        <v>27</v>
      </c>
      <c r="B5" s="535"/>
      <c r="C5" s="536"/>
      <c r="D5" s="536"/>
      <c r="E5" s="537"/>
      <c r="F5" s="30" t="s">
        <v>82</v>
      </c>
      <c r="G5" s="538"/>
      <c r="H5" s="539"/>
      <c r="I5" s="30" t="s">
        <v>18</v>
      </c>
      <c r="J5" s="239"/>
      <c r="K5" s="30" t="s">
        <v>19</v>
      </c>
      <c r="L5" s="56"/>
    </row>
    <row r="6" spans="1:12" s="21" customFormat="1" ht="15" customHeight="1">
      <c r="A6" s="75"/>
      <c r="B6" s="83"/>
      <c r="C6" s="72"/>
      <c r="D6" s="72"/>
      <c r="E6" s="72"/>
      <c r="F6" s="72"/>
      <c r="G6" s="72"/>
      <c r="H6" s="72"/>
      <c r="I6" s="72"/>
      <c r="J6" s="72"/>
      <c r="K6" s="94"/>
      <c r="L6" s="74"/>
    </row>
    <row r="7" spans="1:12" s="21" customFormat="1" ht="15" customHeight="1">
      <c r="A7" s="75"/>
      <c r="B7" s="100" t="s">
        <v>136</v>
      </c>
      <c r="C7" s="72"/>
      <c r="D7" s="72"/>
      <c r="E7" s="72"/>
      <c r="F7" s="72"/>
      <c r="G7" s="72"/>
      <c r="H7" s="72"/>
      <c r="I7" s="72"/>
      <c r="J7" s="72"/>
      <c r="K7" s="72"/>
      <c r="L7" s="74"/>
    </row>
    <row r="8" spans="1:12" s="21" customFormat="1" ht="15" customHeight="1">
      <c r="A8" s="75"/>
      <c r="B8" s="542" t="s">
        <v>245</v>
      </c>
      <c r="C8" s="542"/>
      <c r="D8" s="542"/>
      <c r="E8" s="542"/>
      <c r="F8" s="542"/>
      <c r="G8" s="542"/>
      <c r="H8" s="542"/>
      <c r="I8" s="542"/>
      <c r="J8" s="542"/>
      <c r="K8" s="542"/>
      <c r="L8" s="74"/>
    </row>
    <row r="9" spans="1:12" s="21" customFormat="1" ht="15" customHeight="1">
      <c r="A9" s="75"/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74"/>
    </row>
    <row r="10" spans="1:12" s="21" customFormat="1" ht="8.25" customHeight="1">
      <c r="A10" s="75"/>
      <c r="B10" s="83"/>
      <c r="C10" s="72"/>
      <c r="D10" s="72"/>
      <c r="E10" s="72"/>
      <c r="F10" s="72"/>
      <c r="G10" s="72"/>
      <c r="H10" s="72"/>
      <c r="I10" s="72"/>
      <c r="J10" s="72"/>
      <c r="K10" s="72"/>
      <c r="L10" s="74"/>
    </row>
    <row r="11" spans="1:12" s="21" customFormat="1" ht="15" customHeight="1">
      <c r="A11" s="75"/>
      <c r="B11" s="100" t="s">
        <v>237</v>
      </c>
      <c r="C11" s="72"/>
      <c r="D11" s="72"/>
      <c r="E11" s="72"/>
      <c r="F11" s="72"/>
      <c r="G11" s="72"/>
      <c r="H11" s="72"/>
      <c r="I11" s="72"/>
      <c r="J11" s="72"/>
      <c r="K11" s="72"/>
      <c r="L11" s="74"/>
    </row>
    <row r="12" spans="1:12" s="21" customFormat="1" ht="15" customHeight="1">
      <c r="A12" s="97"/>
      <c r="B12" s="521" t="s">
        <v>239</v>
      </c>
      <c r="C12" s="521"/>
      <c r="D12" s="521"/>
      <c r="E12" s="521"/>
      <c r="F12" s="521"/>
      <c r="G12" s="521"/>
      <c r="H12" s="521"/>
      <c r="I12" s="521"/>
      <c r="J12" s="521"/>
      <c r="K12" s="521"/>
      <c r="L12" s="96"/>
    </row>
    <row r="13" spans="1:12" s="21" customFormat="1" ht="15" customHeight="1">
      <c r="A13" s="97"/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96"/>
    </row>
    <row r="14" spans="1:12" s="21" customFormat="1" ht="24" customHeight="1">
      <c r="A14" s="97"/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96"/>
    </row>
    <row r="15" spans="1:12" s="21" customFormat="1" ht="21.75" customHeight="1">
      <c r="A15" s="75"/>
      <c r="B15" s="521"/>
      <c r="C15" s="521"/>
      <c r="D15" s="521"/>
      <c r="E15" s="521"/>
      <c r="F15" s="521"/>
      <c r="G15" s="521"/>
      <c r="H15" s="521"/>
      <c r="I15" s="521"/>
      <c r="J15" s="521"/>
      <c r="K15" s="521"/>
      <c r="L15" s="74"/>
    </row>
    <row r="16" spans="1:12" s="21" customFormat="1" ht="9" customHeight="1">
      <c r="A16" s="75"/>
      <c r="B16" s="83"/>
      <c r="C16" s="72"/>
      <c r="D16" s="72"/>
      <c r="E16" s="72"/>
      <c r="F16" s="72"/>
      <c r="G16" s="72"/>
      <c r="H16" s="72"/>
      <c r="I16" s="72"/>
      <c r="J16" s="23"/>
      <c r="K16" s="72"/>
      <c r="L16" s="74"/>
    </row>
    <row r="17" spans="1:12" s="21" customFormat="1" ht="20.25" customHeight="1">
      <c r="A17" s="75"/>
      <c r="B17" s="522" t="s">
        <v>137</v>
      </c>
      <c r="C17" s="523"/>
      <c r="D17" s="523"/>
      <c r="E17" s="523"/>
      <c r="F17" s="523"/>
      <c r="G17" s="523"/>
      <c r="H17" s="523"/>
      <c r="I17" s="524"/>
      <c r="J17" s="384" t="s">
        <v>334</v>
      </c>
      <c r="K17" s="72"/>
      <c r="L17" s="74"/>
    </row>
    <row r="18" spans="1:12" s="21" customFormat="1" ht="9.75" customHeight="1">
      <c r="A18" s="75"/>
      <c r="B18" s="83"/>
      <c r="C18" s="72"/>
      <c r="D18" s="72"/>
      <c r="E18" s="72"/>
      <c r="F18" s="72"/>
      <c r="G18" s="72"/>
      <c r="H18" s="72"/>
      <c r="I18" s="72"/>
      <c r="J18" s="72"/>
      <c r="K18" s="72"/>
      <c r="L18" s="74"/>
    </row>
    <row r="19" spans="1:12" s="21" customFormat="1" ht="15" customHeight="1">
      <c r="A19" s="233" t="s">
        <v>257</v>
      </c>
      <c r="B19" s="101" t="s">
        <v>138</v>
      </c>
      <c r="C19" s="72"/>
      <c r="D19" s="102"/>
      <c r="E19" s="102"/>
      <c r="F19" s="102"/>
      <c r="G19" s="102"/>
      <c r="H19" s="338"/>
      <c r="I19" s="338"/>
      <c r="J19" s="338"/>
      <c r="K19" s="72"/>
      <c r="L19" s="74"/>
    </row>
    <row r="20" spans="1:12" s="21" customFormat="1" ht="15" customHeight="1">
      <c r="A20" s="75"/>
      <c r="B20" s="103"/>
      <c r="C20" s="76"/>
      <c r="D20" s="103"/>
      <c r="E20" s="103"/>
      <c r="F20" s="103"/>
      <c r="G20" s="103"/>
      <c r="H20" s="338"/>
      <c r="I20" s="338"/>
      <c r="J20" s="338"/>
      <c r="K20" s="72"/>
      <c r="L20" s="74"/>
    </row>
    <row r="21" spans="1:12" s="21" customFormat="1" ht="15" customHeight="1">
      <c r="A21" s="75"/>
      <c r="B21" s="103"/>
      <c r="C21" s="103"/>
      <c r="D21" s="103"/>
      <c r="E21" s="103"/>
      <c r="F21" s="103"/>
      <c r="G21" s="103"/>
      <c r="H21" s="338"/>
      <c r="I21" s="338"/>
      <c r="J21" s="338"/>
      <c r="K21" s="72"/>
      <c r="L21" s="74"/>
    </row>
    <row r="22" spans="1:12" s="21" customFormat="1" ht="15" customHeight="1">
      <c r="A22" s="75"/>
      <c r="B22" s="339"/>
      <c r="C22" s="72"/>
      <c r="D22" s="102"/>
      <c r="E22" s="102"/>
      <c r="F22" s="102"/>
      <c r="G22" s="102"/>
      <c r="H22" s="338"/>
      <c r="I22" s="338"/>
      <c r="J22" s="338"/>
      <c r="K22" s="72"/>
      <c r="L22" s="74"/>
    </row>
    <row r="23" spans="1:12" s="21" customFormat="1" ht="21" customHeight="1">
      <c r="A23" s="75"/>
      <c r="B23" s="72"/>
      <c r="C23" s="72"/>
      <c r="D23" s="72"/>
      <c r="E23" s="72"/>
      <c r="F23" s="72"/>
      <c r="G23" s="72"/>
      <c r="H23" s="63" t="s">
        <v>299</v>
      </c>
      <c r="I23" s="63" t="s">
        <v>297</v>
      </c>
      <c r="J23" s="63" t="s">
        <v>298</v>
      </c>
      <c r="K23" s="72"/>
      <c r="L23" s="74"/>
    </row>
    <row r="24" spans="1:12" s="21" customFormat="1" ht="21" customHeight="1">
      <c r="A24" s="75"/>
      <c r="B24" s="340" t="s">
        <v>206</v>
      </c>
      <c r="C24" s="341"/>
      <c r="D24" s="341"/>
      <c r="E24" s="342"/>
      <c r="F24" s="342"/>
      <c r="G24" s="197" t="s">
        <v>199</v>
      </c>
      <c r="H24" s="287"/>
      <c r="I24" s="287"/>
      <c r="J24" s="287"/>
      <c r="K24" s="343" t="s">
        <v>139</v>
      </c>
      <c r="L24" s="104" t="s">
        <v>92</v>
      </c>
    </row>
    <row r="25" spans="1:12" s="21" customFormat="1" ht="21" customHeight="1">
      <c r="A25" s="75"/>
      <c r="B25" s="344" t="s">
        <v>207</v>
      </c>
      <c r="C25" s="341"/>
      <c r="D25" s="341"/>
      <c r="E25" s="345"/>
      <c r="F25" s="342"/>
      <c r="G25" s="197" t="s">
        <v>200</v>
      </c>
      <c r="H25" s="288"/>
      <c r="I25" s="288"/>
      <c r="J25" s="288"/>
      <c r="K25" s="346" t="s">
        <v>221</v>
      </c>
      <c r="L25" s="104" t="s">
        <v>47</v>
      </c>
    </row>
    <row r="26" spans="1:12" s="21" customFormat="1" ht="21" customHeight="1">
      <c r="A26" s="75"/>
      <c r="B26" s="344" t="s">
        <v>208</v>
      </c>
      <c r="C26" s="341"/>
      <c r="D26" s="341"/>
      <c r="E26" s="341"/>
      <c r="F26" s="342"/>
      <c r="G26" s="197" t="s">
        <v>201</v>
      </c>
      <c r="H26" s="289"/>
      <c r="I26" s="289"/>
      <c r="J26" s="289"/>
      <c r="K26" s="346" t="s">
        <v>140</v>
      </c>
      <c r="L26" s="206" t="s">
        <v>64</v>
      </c>
    </row>
    <row r="27" spans="1:12" s="21" customFormat="1" ht="21" customHeight="1">
      <c r="A27" s="75"/>
      <c r="B27" s="344" t="s">
        <v>209</v>
      </c>
      <c r="C27" s="341"/>
      <c r="D27" s="341"/>
      <c r="E27" s="341"/>
      <c r="F27" s="341"/>
      <c r="G27" s="197" t="s">
        <v>202</v>
      </c>
      <c r="H27" s="290"/>
      <c r="I27" s="290"/>
      <c r="J27" s="290"/>
      <c r="K27" s="346" t="s">
        <v>141</v>
      </c>
      <c r="L27" s="104" t="s">
        <v>93</v>
      </c>
    </row>
    <row r="28" spans="1:12" s="21" customFormat="1" ht="21" customHeight="1">
      <c r="A28" s="75"/>
      <c r="B28" s="344" t="s">
        <v>210</v>
      </c>
      <c r="C28" s="341"/>
      <c r="D28" s="341"/>
      <c r="E28" s="341"/>
      <c r="F28" s="341"/>
      <c r="G28" s="197" t="s">
        <v>203</v>
      </c>
      <c r="H28" s="291"/>
      <c r="I28" s="291"/>
      <c r="J28" s="291"/>
      <c r="K28" s="346" t="s">
        <v>142</v>
      </c>
      <c r="L28" s="104" t="s">
        <v>92</v>
      </c>
    </row>
    <row r="29" spans="1:12" s="21" customFormat="1" ht="21" customHeight="1">
      <c r="A29" s="75"/>
      <c r="B29" s="347" t="s">
        <v>230</v>
      </c>
      <c r="C29" s="341"/>
      <c r="D29" s="341"/>
      <c r="E29" s="341"/>
      <c r="F29" s="341"/>
      <c r="G29" s="197" t="s">
        <v>204</v>
      </c>
      <c r="H29" s="291"/>
      <c r="I29" s="291"/>
      <c r="J29" s="291"/>
      <c r="K29" s="346" t="s">
        <v>142</v>
      </c>
      <c r="L29" s="104" t="s">
        <v>92</v>
      </c>
    </row>
    <row r="30" spans="1:12" s="21" customFormat="1" ht="21" customHeight="1">
      <c r="A30" s="75"/>
      <c r="B30" s="347" t="s">
        <v>229</v>
      </c>
      <c r="C30" s="341"/>
      <c r="D30" s="341"/>
      <c r="E30" s="341"/>
      <c r="F30" s="341"/>
      <c r="G30" s="197" t="s">
        <v>205</v>
      </c>
      <c r="H30" s="292"/>
      <c r="I30" s="292"/>
      <c r="J30" s="292"/>
      <c r="K30" s="346" t="s">
        <v>142</v>
      </c>
      <c r="L30" s="104" t="s">
        <v>92</v>
      </c>
    </row>
    <row r="31" spans="1:12" s="21" customFormat="1" ht="9" customHeight="1">
      <c r="A31" s="75"/>
      <c r="B31" s="72"/>
      <c r="C31" s="348"/>
      <c r="D31" s="348"/>
      <c r="E31" s="348"/>
      <c r="F31" s="348"/>
      <c r="G31" s="349"/>
      <c r="H31" s="270"/>
      <c r="I31" s="270"/>
      <c r="J31" s="270"/>
      <c r="K31" s="343"/>
      <c r="L31" s="104"/>
    </row>
    <row r="32" spans="1:12" s="21" customFormat="1" ht="18.600000000000001" customHeight="1">
      <c r="A32" s="75"/>
      <c r="B32" s="73" t="s">
        <v>254</v>
      </c>
      <c r="C32" s="72"/>
      <c r="D32" s="72"/>
      <c r="E32" s="72"/>
      <c r="F32" s="72"/>
      <c r="G32" s="343"/>
      <c r="H32" s="385" t="s">
        <v>334</v>
      </c>
      <c r="I32" s="343"/>
      <c r="J32" s="343"/>
      <c r="K32" s="72"/>
      <c r="L32" s="74"/>
    </row>
    <row r="33" spans="1:13" s="21" customFormat="1" ht="19.5" customHeight="1">
      <c r="A33" s="75"/>
      <c r="B33" s="310" t="s">
        <v>255</v>
      </c>
      <c r="C33" s="310"/>
      <c r="D33" s="341"/>
      <c r="E33" s="341"/>
      <c r="F33" s="341"/>
      <c r="G33" s="341"/>
      <c r="H33" s="341"/>
      <c r="I33" s="342"/>
      <c r="J33" s="342"/>
      <c r="K33" s="310"/>
      <c r="L33" s="74"/>
    </row>
    <row r="34" spans="1:13" s="21" customFormat="1" ht="19.5" customHeight="1">
      <c r="A34" s="75"/>
      <c r="B34" s="310" t="s">
        <v>256</v>
      </c>
      <c r="C34" s="310"/>
      <c r="D34" s="341"/>
      <c r="E34" s="341"/>
      <c r="F34" s="341"/>
      <c r="G34" s="341"/>
      <c r="H34" s="341"/>
      <c r="I34" s="341"/>
      <c r="J34" s="341"/>
      <c r="K34" s="310"/>
      <c r="L34" s="74"/>
    </row>
    <row r="35" spans="1:13" s="21" customFormat="1" ht="18.600000000000001" customHeight="1">
      <c r="A35" s="75"/>
      <c r="B35" s="310"/>
      <c r="C35" s="84"/>
      <c r="D35" s="84"/>
      <c r="E35" s="84"/>
      <c r="F35" s="84"/>
      <c r="G35" s="107"/>
      <c r="H35" s="108"/>
      <c r="I35" s="106"/>
      <c r="J35" s="106"/>
      <c r="K35" s="106"/>
      <c r="L35" s="74"/>
      <c r="M35" s="23"/>
    </row>
    <row r="36" spans="1:13" s="21" customFormat="1" ht="20.45" customHeight="1">
      <c r="A36" s="99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98"/>
    </row>
    <row r="37" spans="1:13" s="21" customFormat="1" ht="11.25" customHeight="1">
      <c r="A37" s="75"/>
      <c r="B37" s="72"/>
      <c r="C37" s="310"/>
      <c r="D37" s="310"/>
      <c r="E37" s="310"/>
      <c r="F37" s="310"/>
      <c r="G37" s="310"/>
      <c r="H37" s="310"/>
      <c r="I37" s="310"/>
      <c r="J37" s="310"/>
      <c r="K37" s="310"/>
      <c r="L37" s="74"/>
    </row>
    <row r="38" spans="1:13" s="21" customFormat="1" ht="18.600000000000001" customHeight="1">
      <c r="A38" s="75"/>
      <c r="B38" s="310" t="s">
        <v>143</v>
      </c>
      <c r="C38" s="310"/>
      <c r="D38" s="310"/>
      <c r="E38" s="310"/>
      <c r="F38" s="310"/>
      <c r="G38" s="105" t="s">
        <v>144</v>
      </c>
      <c r="H38" s="249" t="str">
        <f>IF(COUNTBLANK(H24:H29)=0,(H25*H26*(H28+H29-H30)*273/3600/101.3/(273+H27)/(H24/3600)),"")</f>
        <v/>
      </c>
      <c r="I38" s="249" t="str">
        <f>IF(COUNTBLANK(I24:I29)=0,(I25*I26*(I28+I29-I30)*273/3600/101.3/(273+I27)/(I24/3600)),"")</f>
        <v/>
      </c>
      <c r="J38" s="249" t="str">
        <f>IF(COUNTBLANK(J24:J29)=0,(J25*J26*(J28+J29-J30)*273/3600/101.3/(273+J27)/(J24/3600)),"")</f>
        <v/>
      </c>
      <c r="K38" s="106" t="s">
        <v>96</v>
      </c>
      <c r="L38" s="104" t="s">
        <v>47</v>
      </c>
    </row>
    <row r="39" spans="1:13" s="21" customFormat="1" ht="6.75" customHeight="1" thickBot="1">
      <c r="A39" s="75"/>
      <c r="B39" s="310"/>
      <c r="C39" s="310"/>
      <c r="D39" s="310"/>
      <c r="E39" s="310"/>
      <c r="F39" s="310"/>
      <c r="G39" s="310"/>
      <c r="H39" s="310"/>
      <c r="I39" s="79"/>
      <c r="J39" s="72"/>
      <c r="K39" s="72"/>
      <c r="L39" s="74"/>
    </row>
    <row r="40" spans="1:13" s="21" customFormat="1" ht="18.600000000000001" customHeight="1" thickBot="1">
      <c r="A40" s="75"/>
      <c r="B40" s="310" t="s">
        <v>238</v>
      </c>
      <c r="C40" s="72"/>
      <c r="D40" s="310"/>
      <c r="E40" s="310"/>
      <c r="F40" s="310"/>
      <c r="G40" s="72"/>
      <c r="H40" s="72"/>
      <c r="I40" s="105" t="s">
        <v>121</v>
      </c>
      <c r="J40" s="250" t="str">
        <f>IF(COUNTBLANK(H38:J38)=0,MAX(H38:J38),"")</f>
        <v/>
      </c>
      <c r="K40" s="106" t="s">
        <v>96</v>
      </c>
      <c r="L40" s="104" t="s">
        <v>47</v>
      </c>
    </row>
    <row r="41" spans="1:13" s="21" customFormat="1" ht="20.45" customHeight="1">
      <c r="A41" s="99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98"/>
    </row>
    <row r="42" spans="1:13" s="21" customFormat="1" ht="20.45" customHeight="1">
      <c r="A42" s="99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98"/>
    </row>
    <row r="43" spans="1:13" s="21" customFormat="1" ht="18.600000000000001" customHeight="1">
      <c r="A43" s="75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4"/>
      <c r="M43" s="23"/>
    </row>
    <row r="44" spans="1:13" ht="20.45" customHeight="1" thickBot="1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122"/>
    </row>
    <row r="45" spans="1:13" ht="20.45" customHeight="1" thickBo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3" s="21" customFormat="1" ht="18.75" customHeight="1" thickBot="1">
      <c r="A46" s="518" t="s">
        <v>246</v>
      </c>
      <c r="B46" s="519"/>
      <c r="C46" s="519"/>
      <c r="D46" s="519"/>
      <c r="E46" s="519"/>
      <c r="F46" s="519"/>
      <c r="G46" s="519"/>
      <c r="H46" s="519"/>
      <c r="I46" s="519"/>
      <c r="J46" s="519"/>
      <c r="K46" s="519"/>
      <c r="L46" s="520"/>
    </row>
    <row r="47" spans="1:13" s="21" customFormat="1" ht="28.5" customHeight="1">
      <c r="A47" s="22" t="s">
        <v>110</v>
      </c>
      <c r="B47" s="532" t="str">
        <f>表紙!$B$3&amp;"（１．定格エネルギー消費量）"</f>
        <v>スチームコンベクションオーブン（１．定格エネルギー消費量）</v>
      </c>
      <c r="C47" s="533"/>
      <c r="D47" s="533"/>
      <c r="E47" s="533"/>
      <c r="F47" s="533"/>
      <c r="G47" s="533"/>
      <c r="H47" s="533"/>
      <c r="I47" s="533"/>
      <c r="J47" s="543"/>
      <c r="K47" s="532" t="str">
        <f xml:space="preserve"> IF(表紙!$C$13="選択してください","","ガス種："&amp;表紙!$C$13)</f>
        <v/>
      </c>
      <c r="L47" s="534"/>
    </row>
    <row r="48" spans="1:13" s="21" customFormat="1" ht="18" customHeight="1" thickBot="1">
      <c r="A48" s="5" t="s">
        <v>135</v>
      </c>
      <c r="B48" s="525" t="str">
        <f>IF(表紙!$B$6=0,"",表紙!$B$6)</f>
        <v/>
      </c>
      <c r="C48" s="525"/>
      <c r="D48" s="526"/>
      <c r="E48" s="527"/>
      <c r="F48" s="528" t="s">
        <v>2</v>
      </c>
      <c r="G48" s="529"/>
      <c r="H48" s="530" t="str">
        <f>IF(表紙!$H$5=0,"",表紙!$H$5)</f>
        <v/>
      </c>
      <c r="I48" s="526"/>
      <c r="J48" s="526"/>
      <c r="K48" s="526"/>
      <c r="L48" s="531"/>
    </row>
    <row r="49" spans="1:13" s="21" customFormat="1" ht="18" customHeight="1" thickBot="1">
      <c r="A49" s="238" t="s">
        <v>27</v>
      </c>
      <c r="B49" s="535"/>
      <c r="C49" s="536"/>
      <c r="D49" s="536"/>
      <c r="E49" s="537"/>
      <c r="F49" s="30" t="s">
        <v>23</v>
      </c>
      <c r="G49" s="538"/>
      <c r="H49" s="539"/>
      <c r="I49" s="30" t="s">
        <v>18</v>
      </c>
      <c r="J49" s="239"/>
      <c r="K49" s="30" t="s">
        <v>19</v>
      </c>
      <c r="L49" s="56"/>
    </row>
    <row r="50" spans="1:13" s="21" customFormat="1" ht="11.45" customHeight="1">
      <c r="A50" s="110"/>
      <c r="B50" s="111"/>
      <c r="C50" s="111"/>
      <c r="D50" s="111"/>
      <c r="E50" s="72"/>
      <c r="F50" s="72"/>
      <c r="G50" s="72"/>
      <c r="H50" s="72"/>
      <c r="I50" s="72"/>
      <c r="J50" s="72"/>
      <c r="K50" s="72"/>
      <c r="L50" s="74"/>
    </row>
    <row r="51" spans="1:13" s="21" customFormat="1" ht="29.25" customHeight="1">
      <c r="A51" s="233" t="s">
        <v>258</v>
      </c>
      <c r="B51" s="541" t="s">
        <v>145</v>
      </c>
      <c r="C51" s="541"/>
      <c r="D51" s="541"/>
      <c r="E51" s="541"/>
      <c r="F51" s="541"/>
      <c r="G51" s="541"/>
      <c r="H51" s="541"/>
      <c r="I51" s="541"/>
      <c r="J51" s="541"/>
      <c r="K51" s="310"/>
      <c r="L51" s="74"/>
    </row>
    <row r="52" spans="1:13" s="21" customFormat="1" ht="18.600000000000001" customHeight="1">
      <c r="A52" s="112"/>
      <c r="B52" s="109" t="s">
        <v>146</v>
      </c>
      <c r="C52" s="308"/>
      <c r="D52" s="308"/>
      <c r="E52" s="308"/>
      <c r="F52" s="308"/>
      <c r="G52" s="308"/>
      <c r="H52" s="308"/>
      <c r="I52" s="308"/>
      <c r="J52" s="308"/>
      <c r="K52" s="72"/>
      <c r="L52" s="74"/>
    </row>
    <row r="53" spans="1:13" s="21" customFormat="1" ht="18.600000000000001" customHeight="1">
      <c r="A53" s="75"/>
      <c r="B53" s="109"/>
      <c r="C53" s="308"/>
      <c r="D53" s="308"/>
      <c r="E53" s="308"/>
      <c r="F53" s="308"/>
      <c r="G53" s="308"/>
      <c r="H53" s="308"/>
      <c r="I53" s="308"/>
      <c r="J53" s="308"/>
      <c r="K53" s="72"/>
      <c r="L53" s="74"/>
    </row>
    <row r="54" spans="1:13" s="21" customFormat="1" ht="11.45" customHeight="1">
      <c r="A54" s="75"/>
      <c r="B54" s="109"/>
      <c r="C54" s="308"/>
      <c r="D54" s="308"/>
      <c r="E54" s="308"/>
      <c r="F54" s="308"/>
      <c r="G54" s="308"/>
      <c r="H54" s="308"/>
      <c r="I54" s="308"/>
      <c r="J54" s="308"/>
      <c r="K54" s="72"/>
      <c r="L54" s="74"/>
    </row>
    <row r="55" spans="1:13" s="21" customFormat="1" ht="18.600000000000001" customHeight="1">
      <c r="A55" s="75"/>
      <c r="B55" s="109"/>
      <c r="C55" s="308"/>
      <c r="D55" s="308"/>
      <c r="E55" s="308"/>
      <c r="F55" s="308"/>
      <c r="G55" s="308"/>
      <c r="H55" s="308"/>
      <c r="I55" s="308"/>
      <c r="J55" s="308"/>
      <c r="K55" s="90"/>
      <c r="L55" s="113"/>
      <c r="M55" s="23"/>
    </row>
    <row r="56" spans="1:13" s="21" customFormat="1" ht="18.600000000000001" customHeight="1">
      <c r="A56" s="75"/>
      <c r="B56" s="109"/>
      <c r="C56" s="308"/>
      <c r="D56" s="308"/>
      <c r="E56" s="308"/>
      <c r="F56" s="308"/>
      <c r="G56" s="308"/>
      <c r="H56" s="308"/>
      <c r="I56" s="308"/>
      <c r="J56" s="308"/>
      <c r="K56" s="90"/>
      <c r="L56" s="113"/>
      <c r="M56" s="23"/>
    </row>
    <row r="57" spans="1:13" s="21" customFormat="1" ht="18.600000000000001" customHeight="1">
      <c r="A57" s="75"/>
      <c r="B57" s="310"/>
      <c r="C57" s="114" t="s">
        <v>124</v>
      </c>
      <c r="D57" s="23"/>
      <c r="E57" s="114"/>
      <c r="F57" s="114"/>
      <c r="G57" s="114"/>
      <c r="H57" s="114"/>
      <c r="I57" s="105" t="s">
        <v>121</v>
      </c>
      <c r="J57" s="387"/>
      <c r="K57" s="106" t="s">
        <v>63</v>
      </c>
      <c r="L57" s="104" t="s">
        <v>47</v>
      </c>
      <c r="M57" s="23"/>
    </row>
    <row r="58" spans="1:13" s="21" customFormat="1" ht="12" customHeight="1">
      <c r="A58" s="75"/>
      <c r="B58" s="109"/>
      <c r="C58" s="308"/>
      <c r="D58" s="308"/>
      <c r="E58" s="308"/>
      <c r="F58" s="308"/>
      <c r="G58" s="308"/>
      <c r="H58" s="308"/>
      <c r="I58" s="308"/>
      <c r="J58" s="308"/>
      <c r="K58" s="90"/>
      <c r="L58" s="113"/>
      <c r="M58" s="23"/>
    </row>
    <row r="59" spans="1:13" s="21" customFormat="1" ht="18.600000000000001" customHeight="1">
      <c r="A59" s="75"/>
      <c r="B59" s="109"/>
      <c r="C59" s="23" t="s">
        <v>123</v>
      </c>
      <c r="D59" s="308"/>
      <c r="E59" s="308"/>
      <c r="F59" s="308"/>
      <c r="G59" s="308"/>
      <c r="H59" s="308"/>
      <c r="I59" s="69" t="s">
        <v>276</v>
      </c>
      <c r="J59" s="386"/>
      <c r="K59" s="106" t="s">
        <v>63</v>
      </c>
      <c r="L59" s="104" t="s">
        <v>47</v>
      </c>
      <c r="M59" s="23"/>
    </row>
    <row r="60" spans="1:13" s="21" customFormat="1" ht="18.600000000000001" customHeight="1">
      <c r="A60" s="75"/>
      <c r="B60" s="109"/>
      <c r="C60" s="308"/>
      <c r="D60" s="308"/>
      <c r="E60" s="308"/>
      <c r="F60" s="308"/>
      <c r="G60" s="308"/>
      <c r="H60" s="308"/>
      <c r="I60" s="308"/>
      <c r="J60" s="308"/>
      <c r="K60" s="90"/>
      <c r="L60" s="113"/>
      <c r="M60" s="23"/>
    </row>
    <row r="61" spans="1:13" s="21" customFormat="1" ht="18.600000000000001" customHeight="1">
      <c r="A61" s="75"/>
      <c r="B61" s="109"/>
      <c r="C61" s="308"/>
      <c r="D61" s="308"/>
      <c r="E61" s="308"/>
      <c r="F61" s="308"/>
      <c r="G61" s="308"/>
      <c r="H61" s="308"/>
      <c r="I61" s="308"/>
      <c r="J61" s="308"/>
      <c r="K61" s="90"/>
      <c r="L61" s="113"/>
      <c r="M61" s="23"/>
    </row>
    <row r="62" spans="1:13" s="21" customFormat="1" ht="18.600000000000001" customHeight="1">
      <c r="A62" s="75"/>
      <c r="B62" s="109"/>
      <c r="C62" s="308"/>
      <c r="D62" s="308"/>
      <c r="E62" s="308"/>
      <c r="F62" s="308"/>
      <c r="G62" s="308"/>
      <c r="H62" s="308"/>
      <c r="I62" s="308"/>
      <c r="J62" s="308"/>
      <c r="K62" s="90"/>
      <c r="L62" s="113"/>
      <c r="M62" s="23"/>
    </row>
    <row r="63" spans="1:13" s="21" customFormat="1" ht="18.600000000000001" customHeight="1" thickBot="1">
      <c r="A63" s="75"/>
      <c r="B63" s="109"/>
      <c r="C63" s="310" t="s">
        <v>261</v>
      </c>
      <c r="D63" s="310"/>
      <c r="E63" s="310"/>
      <c r="F63" s="310"/>
      <c r="G63" s="310"/>
      <c r="H63" s="310"/>
      <c r="I63" s="308"/>
      <c r="J63" s="308"/>
      <c r="K63" s="90"/>
      <c r="L63" s="113"/>
      <c r="M63" s="23"/>
    </row>
    <row r="64" spans="1:13" s="21" customFormat="1" ht="19.5" customHeight="1" thickBot="1">
      <c r="A64" s="75"/>
      <c r="B64" s="109"/>
      <c r="C64" s="542"/>
      <c r="D64" s="542"/>
      <c r="E64" s="542"/>
      <c r="F64" s="542"/>
      <c r="G64" s="542"/>
      <c r="H64" s="542"/>
      <c r="I64" s="69" t="s">
        <v>122</v>
      </c>
      <c r="J64" s="269" t="str">
        <f>IF(J17="①",(J40/J59)*100-100,IF(J17="②",(J57/J59)*100-100,""))</f>
        <v/>
      </c>
      <c r="K64" s="25" t="s">
        <v>83</v>
      </c>
      <c r="L64" s="104" t="s">
        <v>93</v>
      </c>
      <c r="M64" s="23"/>
    </row>
    <row r="65" spans="1:13" s="21" customFormat="1" ht="18.600000000000001" customHeight="1">
      <c r="A65" s="75"/>
      <c r="B65" s="109"/>
      <c r="C65" s="115" t="s">
        <v>263</v>
      </c>
      <c r="D65" s="115"/>
      <c r="E65" s="115"/>
      <c r="F65" s="79"/>
      <c r="G65" s="310"/>
      <c r="H65" s="307">
        <v>10</v>
      </c>
      <c r="I65" s="116">
        <v>-10</v>
      </c>
      <c r="J65" s="308"/>
      <c r="K65" s="90"/>
      <c r="L65" s="113"/>
      <c r="M65" s="23"/>
    </row>
    <row r="66" spans="1:13" s="21" customFormat="1" ht="26.25" customHeight="1">
      <c r="A66" s="75"/>
      <c r="B66" s="109"/>
      <c r="C66" s="115"/>
      <c r="D66" s="115"/>
      <c r="E66" s="115"/>
      <c r="F66" s="79"/>
      <c r="G66" s="310"/>
      <c r="H66" s="307"/>
      <c r="I66" s="116"/>
      <c r="J66" s="308"/>
      <c r="K66" s="90"/>
      <c r="L66" s="113"/>
      <c r="M66" s="23"/>
    </row>
    <row r="67" spans="1:13" s="21" customFormat="1" ht="18.600000000000001" customHeight="1">
      <c r="A67" s="75"/>
      <c r="B67" s="100" t="s">
        <v>147</v>
      </c>
      <c r="C67" s="72"/>
      <c r="D67" s="72"/>
      <c r="E67" s="72"/>
      <c r="F67" s="72"/>
      <c r="G67" s="72"/>
      <c r="H67" s="72"/>
      <c r="I67" s="72"/>
      <c r="J67" s="72"/>
      <c r="K67" s="90"/>
      <c r="L67" s="113"/>
      <c r="M67" s="23"/>
    </row>
    <row r="68" spans="1:13" s="21" customFormat="1" ht="18.600000000000001" customHeight="1">
      <c r="A68" s="75"/>
      <c r="B68" s="542" t="s">
        <v>222</v>
      </c>
      <c r="C68" s="542"/>
      <c r="D68" s="542"/>
      <c r="E68" s="542"/>
      <c r="F68" s="542"/>
      <c r="G68" s="542"/>
      <c r="H68" s="542"/>
      <c r="I68" s="542"/>
      <c r="J68" s="542"/>
      <c r="K68" s="542"/>
      <c r="L68" s="113"/>
      <c r="M68" s="23"/>
    </row>
    <row r="69" spans="1:13" s="21" customFormat="1" ht="18.600000000000001" customHeight="1">
      <c r="A69" s="75"/>
      <c r="B69" s="542"/>
      <c r="C69" s="542"/>
      <c r="D69" s="542"/>
      <c r="E69" s="542"/>
      <c r="F69" s="542"/>
      <c r="G69" s="542"/>
      <c r="H69" s="542"/>
      <c r="I69" s="542"/>
      <c r="J69" s="542"/>
      <c r="K69" s="542"/>
      <c r="L69" s="113"/>
      <c r="M69" s="23"/>
    </row>
    <row r="70" spans="1:13" s="21" customFormat="1" ht="18.600000000000001" customHeight="1">
      <c r="A70" s="75"/>
      <c r="B70" s="109"/>
      <c r="C70" s="115"/>
      <c r="D70" s="115"/>
      <c r="E70" s="115"/>
      <c r="F70" s="79"/>
      <c r="G70" s="310"/>
      <c r="H70" s="307"/>
      <c r="I70" s="116"/>
      <c r="J70" s="308"/>
      <c r="K70" s="90"/>
      <c r="L70" s="113"/>
      <c r="M70" s="23"/>
    </row>
    <row r="71" spans="1:13" s="21" customFormat="1" ht="15" customHeight="1">
      <c r="A71" s="75"/>
      <c r="B71" s="100" t="s">
        <v>240</v>
      </c>
      <c r="C71" s="72"/>
      <c r="D71" s="72"/>
      <c r="E71" s="72"/>
      <c r="F71" s="72"/>
      <c r="G71" s="72"/>
      <c r="H71" s="72"/>
      <c r="I71" s="72"/>
      <c r="J71" s="72"/>
      <c r="K71" s="72"/>
      <c r="L71" s="74"/>
    </row>
    <row r="72" spans="1:13" s="21" customFormat="1" ht="15" customHeight="1">
      <c r="A72" s="97"/>
      <c r="B72" s="521" t="s">
        <v>300</v>
      </c>
      <c r="C72" s="521"/>
      <c r="D72" s="521"/>
      <c r="E72" s="521"/>
      <c r="F72" s="521"/>
      <c r="G72" s="521"/>
      <c r="H72" s="521"/>
      <c r="I72" s="521"/>
      <c r="J72" s="521"/>
      <c r="K72" s="521"/>
      <c r="L72" s="96"/>
    </row>
    <row r="73" spans="1:13" s="21" customFormat="1" ht="15" customHeight="1">
      <c r="A73" s="97"/>
      <c r="B73" s="521"/>
      <c r="C73" s="521"/>
      <c r="D73" s="521"/>
      <c r="E73" s="521"/>
      <c r="F73" s="521"/>
      <c r="G73" s="521"/>
      <c r="H73" s="521"/>
      <c r="I73" s="521"/>
      <c r="J73" s="521"/>
      <c r="K73" s="521"/>
      <c r="L73" s="96"/>
    </row>
    <row r="74" spans="1:13" s="21" customFormat="1" ht="24" customHeight="1">
      <c r="A74" s="97"/>
      <c r="B74" s="521"/>
      <c r="C74" s="521"/>
      <c r="D74" s="521"/>
      <c r="E74" s="521"/>
      <c r="F74" s="521"/>
      <c r="G74" s="521"/>
      <c r="H74" s="521"/>
      <c r="I74" s="521"/>
      <c r="J74" s="521"/>
      <c r="K74" s="521"/>
      <c r="L74" s="96"/>
    </row>
    <row r="75" spans="1:13" s="21" customFormat="1" ht="15" customHeight="1">
      <c r="A75" s="97"/>
      <c r="B75" s="521"/>
      <c r="C75" s="521"/>
      <c r="D75" s="521"/>
      <c r="E75" s="521"/>
      <c r="F75" s="521"/>
      <c r="G75" s="521"/>
      <c r="H75" s="521"/>
      <c r="I75" s="521"/>
      <c r="J75" s="521"/>
      <c r="K75" s="521"/>
      <c r="L75" s="96"/>
    </row>
    <row r="76" spans="1:13" s="21" customFormat="1" ht="12" customHeight="1">
      <c r="A76" s="75"/>
      <c r="B76" s="109"/>
      <c r="C76" s="115"/>
      <c r="D76" s="115"/>
      <c r="E76" s="115"/>
      <c r="F76" s="79"/>
      <c r="G76" s="310"/>
      <c r="H76" s="307"/>
      <c r="I76" s="116"/>
      <c r="J76" s="308"/>
      <c r="K76" s="90"/>
      <c r="L76" s="113"/>
      <c r="M76" s="23"/>
    </row>
    <row r="77" spans="1:13" s="21" customFormat="1" ht="18.600000000000001" customHeight="1">
      <c r="A77" s="75"/>
      <c r="B77" s="350"/>
      <c r="C77" s="351"/>
      <c r="D77" s="351"/>
      <c r="E77" s="351"/>
      <c r="F77" s="351"/>
      <c r="G77" s="351"/>
      <c r="H77" s="351"/>
      <c r="I77" s="351"/>
      <c r="J77" s="352"/>
      <c r="K77" s="72"/>
      <c r="L77" s="74"/>
      <c r="M77" s="23"/>
    </row>
    <row r="78" spans="1:13" s="21" customFormat="1" ht="19.5" customHeight="1">
      <c r="A78" s="75"/>
      <c r="B78" s="72"/>
      <c r="C78" s="310" t="s">
        <v>306</v>
      </c>
      <c r="D78" s="72"/>
      <c r="E78" s="72"/>
      <c r="F78" s="72"/>
      <c r="G78" s="72"/>
      <c r="H78" s="72"/>
      <c r="I78" s="105" t="s">
        <v>241</v>
      </c>
      <c r="J78" s="388"/>
      <c r="K78" s="106" t="s">
        <v>99</v>
      </c>
      <c r="L78" s="104" t="s">
        <v>47</v>
      </c>
      <c r="M78" s="23"/>
    </row>
    <row r="79" spans="1:13" s="21" customFormat="1" ht="19.5" customHeight="1">
      <c r="A79" s="75"/>
      <c r="B79" s="72"/>
      <c r="C79" s="310" t="s">
        <v>307</v>
      </c>
      <c r="D79" s="72"/>
      <c r="E79" s="72"/>
      <c r="F79" s="72"/>
      <c r="G79" s="72"/>
      <c r="H79" s="72"/>
      <c r="I79" s="105" t="s">
        <v>242</v>
      </c>
      <c r="J79" s="388"/>
      <c r="K79" s="106" t="s">
        <v>99</v>
      </c>
      <c r="L79" s="104" t="s">
        <v>47</v>
      </c>
      <c r="M79" s="23"/>
    </row>
    <row r="80" spans="1:13" s="21" customFormat="1" ht="19.5" customHeight="1" thickBot="1">
      <c r="A80" s="75"/>
      <c r="B80" s="72"/>
      <c r="C80" s="310" t="s">
        <v>308</v>
      </c>
      <c r="D80" s="72"/>
      <c r="E80" s="72"/>
      <c r="F80" s="72"/>
      <c r="G80" s="72"/>
      <c r="H80" s="72"/>
      <c r="I80" s="105" t="s">
        <v>242</v>
      </c>
      <c r="J80" s="388"/>
      <c r="K80" s="106" t="s">
        <v>99</v>
      </c>
      <c r="L80" s="104" t="s">
        <v>47</v>
      </c>
      <c r="M80" s="23"/>
    </row>
    <row r="81" spans="1:14" s="21" customFormat="1" ht="19.5" customHeight="1" thickBot="1">
      <c r="A81" s="75"/>
      <c r="B81" s="72"/>
      <c r="C81" s="310" t="s">
        <v>309</v>
      </c>
      <c r="D81" s="72"/>
      <c r="E81" s="72"/>
      <c r="F81" s="72"/>
      <c r="G81" s="72"/>
      <c r="H81" s="72"/>
      <c r="I81" s="105" t="s">
        <v>125</v>
      </c>
      <c r="J81" s="252" t="str">
        <f>IF(COUNTBLANK(J78:J80)=0,MAX(J78:J80),"")</f>
        <v/>
      </c>
      <c r="K81" s="106" t="s">
        <v>99</v>
      </c>
      <c r="L81" s="104" t="s">
        <v>47</v>
      </c>
      <c r="M81" s="23"/>
    </row>
    <row r="82" spans="1:14" s="21" customFormat="1" ht="19.5" customHeight="1">
      <c r="A82" s="75"/>
      <c r="B82" s="72"/>
      <c r="C82" s="72" t="s">
        <v>249</v>
      </c>
      <c r="D82" s="72"/>
      <c r="E82" s="72"/>
      <c r="F82" s="310"/>
      <c r="G82" s="72"/>
      <c r="H82" s="72"/>
      <c r="I82" s="105" t="s">
        <v>332</v>
      </c>
      <c r="J82" s="386"/>
      <c r="K82" s="106" t="s">
        <v>107</v>
      </c>
      <c r="L82" s="104" t="s">
        <v>47</v>
      </c>
      <c r="M82" s="23"/>
    </row>
    <row r="83" spans="1:14" s="21" customFormat="1" ht="19.5" customHeight="1">
      <c r="A83" s="75"/>
      <c r="B83" s="72"/>
      <c r="C83" s="72"/>
      <c r="D83" s="72"/>
      <c r="E83" s="72"/>
      <c r="F83" s="310"/>
      <c r="G83" s="72"/>
      <c r="H83" s="72"/>
      <c r="I83" s="105"/>
      <c r="J83" s="286"/>
      <c r="K83" s="106"/>
      <c r="L83" s="104"/>
      <c r="M83" s="23"/>
    </row>
    <row r="84" spans="1:14" s="21" customFormat="1" ht="19.5" customHeight="1" thickBot="1">
      <c r="A84" s="75"/>
      <c r="B84" s="72"/>
      <c r="C84" s="72"/>
      <c r="D84" s="72"/>
      <c r="E84" s="72"/>
      <c r="F84" s="310"/>
      <c r="G84" s="72"/>
      <c r="H84" s="72"/>
      <c r="I84" s="105"/>
      <c r="J84" s="286"/>
      <c r="K84" s="106"/>
      <c r="L84" s="104"/>
      <c r="M84" s="23"/>
    </row>
    <row r="85" spans="1:14" s="21" customFormat="1" ht="19.5" customHeight="1" thickBot="1">
      <c r="A85" s="75"/>
      <c r="B85" s="72"/>
      <c r="C85" s="310" t="s">
        <v>250</v>
      </c>
      <c r="D85" s="310"/>
      <c r="E85" s="310"/>
      <c r="F85" s="310"/>
      <c r="G85" s="310"/>
      <c r="H85" s="310"/>
      <c r="I85" s="105" t="s">
        <v>126</v>
      </c>
      <c r="J85" s="251" t="str">
        <f>IF(OR(J82="",J81=""),"",(J81/J82)*100-100)</f>
        <v/>
      </c>
      <c r="K85" s="73" t="s">
        <v>100</v>
      </c>
      <c r="L85" s="104" t="s">
        <v>93</v>
      </c>
      <c r="M85" s="23"/>
    </row>
    <row r="86" spans="1:14" s="21" customFormat="1" ht="6" customHeight="1">
      <c r="A86" s="75"/>
      <c r="B86" s="72"/>
      <c r="C86" s="310"/>
      <c r="D86" s="310"/>
      <c r="E86" s="310"/>
      <c r="F86" s="310"/>
      <c r="G86" s="310"/>
      <c r="H86" s="310"/>
      <c r="I86" s="119"/>
      <c r="J86" s="73"/>
      <c r="K86" s="72"/>
      <c r="L86" s="104"/>
      <c r="M86" s="23"/>
    </row>
    <row r="87" spans="1:14" s="21" customFormat="1" ht="18.600000000000001" customHeight="1">
      <c r="A87" s="75"/>
      <c r="B87" s="72"/>
      <c r="C87" s="115" t="s">
        <v>262</v>
      </c>
      <c r="D87" s="120"/>
      <c r="E87" s="120"/>
      <c r="F87" s="72"/>
      <c r="G87" s="540">
        <f>IF(J82*1000&lt;=30,25,IF(J82*1000&lt;=100,20,IF(J82*1000&lt;=1000,15,10)))</f>
        <v>25</v>
      </c>
      <c r="H87" s="540"/>
      <c r="I87" s="116">
        <f>IF(J82*1000&lt;=30,-25,IF(J82*1000&lt;=100,-20,IF(J82*1000&lt;=1000,-15,-10)))</f>
        <v>-25</v>
      </c>
      <c r="J87" s="73"/>
      <c r="K87" s="72"/>
      <c r="L87" s="104"/>
      <c r="M87" s="23"/>
    </row>
    <row r="88" spans="1:14" s="21" customFormat="1" ht="18.600000000000001" customHeight="1">
      <c r="A88" s="75"/>
      <c r="B88" s="109"/>
      <c r="C88" s="115"/>
      <c r="D88" s="115"/>
      <c r="E88" s="115"/>
      <c r="F88" s="79"/>
      <c r="G88" s="310"/>
      <c r="H88" s="307"/>
      <c r="I88" s="116"/>
      <c r="J88" s="308"/>
      <c r="K88" s="90"/>
      <c r="L88" s="113"/>
      <c r="M88" s="23"/>
    </row>
    <row r="89" spans="1:14" s="21" customFormat="1" ht="18.600000000000001" customHeight="1">
      <c r="A89" s="75"/>
      <c r="B89" s="109"/>
      <c r="C89" s="115"/>
      <c r="D89" s="115"/>
      <c r="E89" s="115"/>
      <c r="G89" s="310"/>
      <c r="H89" s="307"/>
      <c r="I89" s="116"/>
      <c r="J89" s="308"/>
      <c r="K89" s="90"/>
      <c r="L89" s="113"/>
    </row>
    <row r="90" spans="1:14" s="21" customFormat="1" ht="18.600000000000001" customHeight="1" thickBot="1">
      <c r="A90" s="80"/>
      <c r="B90" s="123"/>
      <c r="C90" s="124"/>
      <c r="D90" s="124"/>
      <c r="E90" s="124"/>
      <c r="F90" s="125"/>
      <c r="G90" s="169"/>
      <c r="H90" s="126"/>
      <c r="I90" s="127"/>
      <c r="J90" s="128"/>
      <c r="K90" s="129"/>
      <c r="L90" s="130"/>
    </row>
    <row r="91" spans="1:14" s="21" customFormat="1" ht="18.600000000000001" customHeight="1" thickBot="1">
      <c r="A91" s="75"/>
      <c r="B91" s="351"/>
      <c r="C91" s="351"/>
      <c r="D91" s="351"/>
      <c r="E91" s="351"/>
      <c r="F91" s="351"/>
      <c r="G91" s="351"/>
      <c r="H91" s="351"/>
      <c r="I91" s="351"/>
      <c r="J91" s="351"/>
      <c r="K91" s="72"/>
      <c r="L91" s="72"/>
      <c r="N91" s="23"/>
    </row>
    <row r="92" spans="1:14" s="21" customFormat="1" ht="18.75" customHeight="1" thickBot="1">
      <c r="A92" s="518" t="s">
        <v>246</v>
      </c>
      <c r="B92" s="519"/>
      <c r="C92" s="519"/>
      <c r="D92" s="519"/>
      <c r="E92" s="519"/>
      <c r="F92" s="519"/>
      <c r="G92" s="519"/>
      <c r="H92" s="519"/>
      <c r="I92" s="519"/>
      <c r="J92" s="519"/>
      <c r="K92" s="519"/>
      <c r="L92" s="520"/>
      <c r="N92" s="23"/>
    </row>
    <row r="93" spans="1:14" s="21" customFormat="1" ht="28.5" customHeight="1">
      <c r="A93" s="22" t="s">
        <v>110</v>
      </c>
      <c r="B93" s="532" t="str">
        <f>表紙!$B$3&amp;"（１．定格エネルギー消費量）"</f>
        <v>スチームコンベクションオーブン（１．定格エネルギー消費量）</v>
      </c>
      <c r="C93" s="533"/>
      <c r="D93" s="533"/>
      <c r="E93" s="533"/>
      <c r="F93" s="533"/>
      <c r="G93" s="533"/>
      <c r="H93" s="533"/>
      <c r="I93" s="533"/>
      <c r="J93" s="533"/>
      <c r="K93" s="532" t="str">
        <f xml:space="preserve"> IF(表紙!$C$13="選択してください","","ガス種："&amp;表紙!$C$13)</f>
        <v/>
      </c>
      <c r="L93" s="534"/>
    </row>
    <row r="94" spans="1:14" s="21" customFormat="1" ht="18.600000000000001" customHeight="1" thickBot="1">
      <c r="A94" s="5" t="s">
        <v>135</v>
      </c>
      <c r="B94" s="525" t="str">
        <f>IF(表紙!$B$6=0,"",表紙!$B$6)</f>
        <v/>
      </c>
      <c r="C94" s="525"/>
      <c r="D94" s="526"/>
      <c r="E94" s="527"/>
      <c r="F94" s="528" t="s">
        <v>2</v>
      </c>
      <c r="G94" s="529"/>
      <c r="H94" s="530" t="str">
        <f>IF(表紙!$H$5=0,"",表紙!$H$5)</f>
        <v/>
      </c>
      <c r="I94" s="526"/>
      <c r="J94" s="526"/>
      <c r="K94" s="526"/>
      <c r="L94" s="531"/>
    </row>
    <row r="95" spans="1:14" s="21" customFormat="1" ht="18.600000000000001" customHeight="1">
      <c r="A95" s="75"/>
      <c r="B95" s="351"/>
      <c r="C95" s="351"/>
      <c r="D95" s="351"/>
      <c r="E95" s="351"/>
      <c r="F95" s="351"/>
      <c r="G95" s="351"/>
      <c r="H95" s="351"/>
      <c r="I95" s="351"/>
      <c r="J95" s="351"/>
      <c r="K95" s="72"/>
      <c r="L95" s="74"/>
    </row>
    <row r="96" spans="1:14" s="21" customFormat="1" ht="18.600000000000001" customHeight="1">
      <c r="A96" s="75"/>
      <c r="B96" s="72" t="s">
        <v>148</v>
      </c>
      <c r="C96" s="131"/>
      <c r="D96" s="131"/>
      <c r="E96" s="307"/>
      <c r="F96" s="116"/>
      <c r="G96" s="107"/>
      <c r="H96" s="119"/>
      <c r="I96" s="119"/>
      <c r="J96" s="73"/>
      <c r="K96" s="72"/>
      <c r="L96" s="104"/>
    </row>
    <row r="97" spans="1:12" s="21" customFormat="1" ht="18.600000000000001" customHeight="1">
      <c r="A97" s="75"/>
      <c r="B97" s="73"/>
      <c r="C97" s="79"/>
      <c r="D97" s="79"/>
      <c r="E97" s="79"/>
      <c r="F97" s="72"/>
      <c r="G97" s="73"/>
      <c r="H97" s="79"/>
      <c r="I97" s="79"/>
      <c r="J97" s="72"/>
      <c r="K97" s="72"/>
      <c r="L97" s="74"/>
    </row>
    <row r="98" spans="1:12" s="21" customFormat="1" ht="18.600000000000001" customHeight="1">
      <c r="A98" s="75"/>
      <c r="B98" s="72"/>
      <c r="C98" s="79"/>
      <c r="D98" s="79"/>
      <c r="E98" s="79"/>
      <c r="F98" s="79"/>
      <c r="G98" s="79"/>
      <c r="H98" s="79"/>
      <c r="I98" s="79"/>
      <c r="J98" s="72"/>
      <c r="K98" s="72"/>
      <c r="L98" s="74"/>
    </row>
    <row r="99" spans="1:12" s="21" customFormat="1" ht="18.600000000000001" customHeight="1">
      <c r="A99" s="75"/>
      <c r="B99" s="72"/>
      <c r="C99" s="79"/>
      <c r="D99" s="79"/>
      <c r="E99" s="79"/>
      <c r="F99" s="79"/>
      <c r="G99" s="79"/>
      <c r="H99" s="79"/>
      <c r="I99" s="79"/>
      <c r="J99" s="72"/>
      <c r="K99" s="72"/>
      <c r="L99" s="74"/>
    </row>
    <row r="100" spans="1:12" s="21" customFormat="1" ht="18.600000000000001" customHeight="1">
      <c r="A100" s="75"/>
      <c r="B100" s="72"/>
      <c r="C100" s="79"/>
      <c r="D100" s="79"/>
      <c r="E100" s="79"/>
      <c r="F100" s="79"/>
      <c r="G100" s="79"/>
      <c r="H100" s="79"/>
      <c r="I100" s="79"/>
      <c r="J100" s="72"/>
      <c r="K100" s="72"/>
      <c r="L100" s="74"/>
    </row>
    <row r="101" spans="1:12" s="21" customFormat="1" ht="18.600000000000001" customHeight="1">
      <c r="A101" s="75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4"/>
    </row>
    <row r="102" spans="1:12" s="21" customFormat="1" ht="18.600000000000001" customHeight="1">
      <c r="A102" s="75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4"/>
    </row>
    <row r="103" spans="1:12" s="21" customFormat="1" ht="18.600000000000001" customHeight="1">
      <c r="A103" s="75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4"/>
    </row>
    <row r="104" spans="1:12" s="21" customFormat="1" ht="18.600000000000001" customHeight="1">
      <c r="A104" s="75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4"/>
    </row>
    <row r="105" spans="1:12" s="21" customFormat="1" ht="18.600000000000001" customHeight="1">
      <c r="A105" s="75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4"/>
    </row>
    <row r="106" spans="1:12" s="21" customFormat="1" ht="18.600000000000001" customHeight="1">
      <c r="A106" s="75"/>
      <c r="B106" s="73" t="s">
        <v>151</v>
      </c>
      <c r="C106" s="73"/>
      <c r="D106" s="76"/>
      <c r="E106" s="72"/>
      <c r="F106" s="72"/>
      <c r="G106" s="73" t="s">
        <v>149</v>
      </c>
      <c r="H106" s="73"/>
      <c r="I106" s="72"/>
      <c r="J106" s="72"/>
      <c r="K106" s="72"/>
      <c r="L106" s="74"/>
    </row>
    <row r="107" spans="1:12" s="21" customFormat="1" ht="18.600000000000001" customHeight="1">
      <c r="A107" s="75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4"/>
    </row>
    <row r="108" spans="1:12" s="21" customFormat="1" ht="18.600000000000001" customHeight="1">
      <c r="A108" s="75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4"/>
    </row>
    <row r="109" spans="1:12" s="21" customFormat="1" ht="18.600000000000001" customHeight="1">
      <c r="A109" s="75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4"/>
    </row>
    <row r="110" spans="1:12" s="21" customFormat="1" ht="18.600000000000001" customHeight="1">
      <c r="A110" s="75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4"/>
    </row>
    <row r="111" spans="1:12" s="21" customFormat="1" ht="18.600000000000001" customHeight="1">
      <c r="A111" s="75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4"/>
    </row>
    <row r="112" spans="1:12" s="21" customFormat="1" ht="18.600000000000001" customHeight="1">
      <c r="A112" s="75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4"/>
    </row>
    <row r="113" spans="1:12" s="21" customFormat="1" ht="18.600000000000001" customHeight="1">
      <c r="A113" s="75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4"/>
    </row>
    <row r="114" spans="1:12" s="21" customFormat="1" ht="18.600000000000001" customHeight="1">
      <c r="A114" s="75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4"/>
    </row>
    <row r="115" spans="1:12" s="21" customFormat="1" ht="18.600000000000001" customHeight="1">
      <c r="A115" s="75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4"/>
    </row>
    <row r="116" spans="1:12" s="21" customFormat="1" ht="18.600000000000001" customHeight="1">
      <c r="A116" s="75"/>
      <c r="B116" s="73" t="s">
        <v>150</v>
      </c>
      <c r="C116" s="72"/>
      <c r="D116" s="72"/>
      <c r="E116" s="72"/>
      <c r="F116" s="72"/>
      <c r="G116" s="72"/>
      <c r="H116" s="72"/>
      <c r="I116" s="72"/>
      <c r="J116" s="72"/>
      <c r="K116" s="72"/>
      <c r="L116" s="74"/>
    </row>
    <row r="117" spans="1:12" s="21" customFormat="1" ht="18.600000000000001" customHeight="1">
      <c r="A117" s="75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4"/>
    </row>
    <row r="118" spans="1:12" s="21" customFormat="1" ht="18.600000000000001" customHeight="1">
      <c r="A118" s="75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4"/>
    </row>
    <row r="119" spans="1:12" s="21" customFormat="1" ht="18.600000000000001" customHeight="1">
      <c r="A119" s="75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4"/>
    </row>
    <row r="120" spans="1:12" s="21" customFormat="1" ht="18.600000000000001" customHeight="1">
      <c r="A120" s="75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4"/>
    </row>
    <row r="121" spans="1:12" s="21" customFormat="1" ht="18.600000000000001" customHeight="1">
      <c r="A121" s="75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4"/>
    </row>
    <row r="122" spans="1:12" s="21" customFormat="1" ht="18.600000000000001" customHeight="1">
      <c r="A122" s="75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4"/>
    </row>
    <row r="123" spans="1:12" s="21" customFormat="1" ht="18.600000000000001" customHeight="1">
      <c r="A123" s="75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4"/>
    </row>
    <row r="124" spans="1:12" s="21" customFormat="1" ht="18.600000000000001" customHeight="1">
      <c r="A124" s="75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4"/>
    </row>
    <row r="125" spans="1:12" s="21" customFormat="1" ht="18.600000000000001" customHeight="1">
      <c r="A125" s="75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4"/>
    </row>
    <row r="126" spans="1:12" s="21" customFormat="1" ht="18.600000000000001" customHeight="1">
      <c r="A126" s="75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4"/>
    </row>
    <row r="127" spans="1:12" s="21" customFormat="1" ht="18.600000000000001" customHeight="1">
      <c r="A127" s="75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4"/>
    </row>
    <row r="128" spans="1:12" s="21" customFormat="1" ht="18.600000000000001" customHeight="1">
      <c r="A128" s="75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4"/>
    </row>
    <row r="129" spans="1:12" s="21" customFormat="1" ht="18.600000000000001" customHeight="1">
      <c r="A129" s="75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4"/>
    </row>
    <row r="130" spans="1:12" s="21" customFormat="1" ht="18.600000000000001" customHeight="1">
      <c r="A130" s="75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4"/>
    </row>
    <row r="131" spans="1:12" s="21" customFormat="1" ht="18.600000000000001" customHeight="1">
      <c r="A131" s="75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4"/>
    </row>
    <row r="132" spans="1:12" s="21" customFormat="1" ht="18.600000000000001" customHeight="1">
      <c r="A132" s="75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4"/>
    </row>
    <row r="133" spans="1:12" s="21" customFormat="1" ht="18.600000000000001" customHeight="1">
      <c r="A133" s="75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4"/>
    </row>
    <row r="134" spans="1:12" s="21" customFormat="1" ht="18.600000000000001" customHeight="1" thickBot="1">
      <c r="A134" s="80"/>
      <c r="B134" s="132"/>
      <c r="C134" s="81"/>
      <c r="D134" s="81"/>
      <c r="E134" s="81"/>
      <c r="F134" s="81"/>
      <c r="G134" s="81"/>
      <c r="H134" s="81"/>
      <c r="I134" s="81"/>
      <c r="J134" s="81"/>
      <c r="K134" s="81"/>
      <c r="L134" s="82"/>
    </row>
    <row r="135" spans="1:12" ht="8.4499999999999993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</sheetData>
  <sheetProtection password="CC9A" sheet="1" objects="1" scenarios="1" formatCells="0" formatRows="0" insertRows="0" deleteRows="0"/>
  <mergeCells count="30">
    <mergeCell ref="A2:L2"/>
    <mergeCell ref="H4:L4"/>
    <mergeCell ref="B4:E4"/>
    <mergeCell ref="F4:G4"/>
    <mergeCell ref="K3:L3"/>
    <mergeCell ref="B3:J3"/>
    <mergeCell ref="B5:E5"/>
    <mergeCell ref="G5:H5"/>
    <mergeCell ref="G87:H87"/>
    <mergeCell ref="B48:E48"/>
    <mergeCell ref="F48:G48"/>
    <mergeCell ref="H48:L48"/>
    <mergeCell ref="B51:J51"/>
    <mergeCell ref="C64:H64"/>
    <mergeCell ref="B68:K69"/>
    <mergeCell ref="B49:E49"/>
    <mergeCell ref="G49:H49"/>
    <mergeCell ref="B8:K9"/>
    <mergeCell ref="B47:J47"/>
    <mergeCell ref="K47:L47"/>
    <mergeCell ref="B94:E94"/>
    <mergeCell ref="F94:G94"/>
    <mergeCell ref="H94:L94"/>
    <mergeCell ref="B93:J93"/>
    <mergeCell ref="K93:L93"/>
    <mergeCell ref="A92:L92"/>
    <mergeCell ref="B12:K15"/>
    <mergeCell ref="B17:I17"/>
    <mergeCell ref="A46:L46"/>
    <mergeCell ref="B72:K75"/>
  </mergeCells>
  <phoneticPr fontId="3"/>
  <conditionalFormatting sqref="J85">
    <cfRule type="expression" dxfId="15" priority="9" stopIfTrue="1">
      <formula>OR(+$I87&gt;$J$85,$H$87&lt;$J$85)</formula>
    </cfRule>
  </conditionalFormatting>
  <conditionalFormatting sqref="A19">
    <cfRule type="expression" dxfId="14" priority="7" stopIfTrue="1">
      <formula>$J$17="①"</formula>
    </cfRule>
  </conditionalFormatting>
  <conditionalFormatting sqref="A51">
    <cfRule type="expression" dxfId="13" priority="6" stopIfTrue="1">
      <formula>$J$17="②"</formula>
    </cfRule>
  </conditionalFormatting>
  <conditionalFormatting sqref="H24:J30">
    <cfRule type="expression" dxfId="12" priority="5">
      <formula>$J$17="①"</formula>
    </cfRule>
  </conditionalFormatting>
  <conditionalFormatting sqref="H32">
    <cfRule type="expression" dxfId="11" priority="4">
      <formula>$J$17="①"</formula>
    </cfRule>
  </conditionalFormatting>
  <conditionalFormatting sqref="J57">
    <cfRule type="expression" dxfId="10" priority="3">
      <formula>$J$17="②"</formula>
    </cfRule>
  </conditionalFormatting>
  <conditionalFormatting sqref="J64">
    <cfRule type="expression" dxfId="9" priority="2" stopIfTrue="1">
      <formula>OR(+$I65&gt;$J$64,$H$65&lt;$J$64)</formula>
    </cfRule>
  </conditionalFormatting>
  <conditionalFormatting sqref="H38:J38 J40">
    <cfRule type="expression" dxfId="8" priority="1">
      <formula>$J$17="②"</formula>
    </cfRule>
  </conditionalFormatting>
  <dataValidations count="2">
    <dataValidation type="list" allowBlank="1" showInputMessage="1" showErrorMessage="1" sqref="H32">
      <formula1>"（選択）,湿　式,乾　式"</formula1>
    </dataValidation>
    <dataValidation type="list" allowBlank="1" showInputMessage="1" showErrorMessage="1" sqref="J17">
      <formula1>"（選択）,①,②"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44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61"/>
  <sheetViews>
    <sheetView view="pageBreakPreview" zoomScaleNormal="100" zoomScaleSheetLayoutView="100" workbookViewId="0">
      <selection activeCell="C5" sqref="C5:D5"/>
    </sheetView>
  </sheetViews>
  <sheetFormatPr defaultColWidth="9" defaultRowHeight="13.5"/>
  <cols>
    <col min="1" max="1" width="8.375" style="1" customWidth="1"/>
    <col min="2" max="2" width="6.125" style="1" customWidth="1"/>
    <col min="3" max="3" width="9.125" style="1" customWidth="1"/>
    <col min="4" max="4" width="11" style="1" customWidth="1"/>
    <col min="5" max="5" width="5.125" style="1" customWidth="1"/>
    <col min="6" max="6" width="8.125" style="1" customWidth="1"/>
    <col min="7" max="7" width="7.75" style="1" customWidth="1"/>
    <col min="8" max="9" width="8.75" style="1" customWidth="1"/>
    <col min="10" max="10" width="7.75" style="1" customWidth="1"/>
    <col min="11" max="11" width="8.5" style="1" customWidth="1"/>
    <col min="12" max="12" width="5.625" style="1" customWidth="1"/>
    <col min="13" max="16384" width="9" style="1"/>
  </cols>
  <sheetData>
    <row r="1" spans="1:13" ht="15" customHeight="1" thickBo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3" s="21" customFormat="1" ht="19.5" customHeight="1" thickBot="1">
      <c r="A2" s="551" t="s">
        <v>246</v>
      </c>
      <c r="B2" s="552"/>
      <c r="C2" s="552"/>
      <c r="D2" s="552"/>
      <c r="E2" s="552"/>
      <c r="F2" s="552"/>
      <c r="G2" s="552"/>
      <c r="H2" s="552"/>
      <c r="I2" s="552"/>
      <c r="J2" s="552"/>
      <c r="K2" s="553"/>
    </row>
    <row r="3" spans="1:13" s="21" customFormat="1" ht="33.75" customHeight="1" thickTop="1">
      <c r="A3" s="22" t="s">
        <v>110</v>
      </c>
      <c r="B3" s="548" t="str">
        <f>表紙!$B$3&amp;"（３．立上り性能）"</f>
        <v>スチームコンベクションオーブン（３．立上り性能）</v>
      </c>
      <c r="C3" s="549"/>
      <c r="D3" s="549"/>
      <c r="E3" s="549"/>
      <c r="F3" s="549"/>
      <c r="G3" s="549"/>
      <c r="H3" s="549"/>
      <c r="I3" s="549"/>
      <c r="J3" s="548" t="str">
        <f xml:space="preserve"> IF(表紙!$C$13="選択してください","","ガス種："&amp;表紙!$C$13)</f>
        <v/>
      </c>
      <c r="K3" s="550"/>
      <c r="L3" s="62"/>
    </row>
    <row r="4" spans="1:13" s="21" customFormat="1" ht="17.25" customHeight="1" thickBot="1">
      <c r="A4" s="5" t="s">
        <v>135</v>
      </c>
      <c r="B4" s="545" t="str">
        <f>IF(表紙!$B$6=0,"",表紙!$B$6)</f>
        <v/>
      </c>
      <c r="C4" s="545"/>
      <c r="D4" s="546"/>
      <c r="E4" s="546"/>
      <c r="F4" s="547"/>
      <c r="G4" s="312" t="s">
        <v>2</v>
      </c>
      <c r="H4" s="530" t="str">
        <f>IF(表紙!$H$5=0,"",表紙!$H$5)</f>
        <v/>
      </c>
      <c r="I4" s="526"/>
      <c r="J4" s="526"/>
      <c r="K4" s="531"/>
    </row>
    <row r="5" spans="1:13" s="21" customFormat="1" ht="15.75" customHeight="1">
      <c r="A5" s="240" t="s">
        <v>13</v>
      </c>
      <c r="B5" s="559" t="s">
        <v>27</v>
      </c>
      <c r="C5" s="555"/>
      <c r="D5" s="555"/>
      <c r="E5" s="556" t="s">
        <v>23</v>
      </c>
      <c r="F5" s="557"/>
      <c r="G5" s="241"/>
      <c r="H5" s="559" t="s">
        <v>18</v>
      </c>
      <c r="I5" s="241"/>
      <c r="J5" s="559" t="s">
        <v>59</v>
      </c>
      <c r="K5" s="28"/>
    </row>
    <row r="6" spans="1:13" s="21" customFormat="1" ht="15.75" customHeight="1" thickBot="1">
      <c r="A6" s="242" t="s">
        <v>14</v>
      </c>
      <c r="B6" s="506"/>
      <c r="C6" s="560"/>
      <c r="D6" s="560"/>
      <c r="E6" s="452"/>
      <c r="F6" s="558"/>
      <c r="G6" s="243"/>
      <c r="H6" s="506"/>
      <c r="I6" s="243"/>
      <c r="J6" s="506"/>
      <c r="K6" s="29"/>
    </row>
    <row r="7" spans="1:13" s="21" customFormat="1" ht="15" customHeight="1">
      <c r="A7" s="328"/>
      <c r="B7" s="79"/>
      <c r="C7" s="353"/>
      <c r="D7" s="353"/>
      <c r="E7" s="90"/>
      <c r="F7" s="90"/>
      <c r="G7" s="354"/>
      <c r="H7" s="79"/>
      <c r="I7" s="354"/>
      <c r="J7" s="90"/>
      <c r="K7" s="355"/>
    </row>
    <row r="8" spans="1:13" s="21" customFormat="1" ht="15" customHeight="1">
      <c r="A8" s="328"/>
      <c r="B8" s="293" t="s">
        <v>301</v>
      </c>
      <c r="C8" s="353"/>
      <c r="D8" s="353"/>
      <c r="E8" s="90"/>
      <c r="F8" s="90"/>
      <c r="G8" s="354"/>
      <c r="H8" s="79"/>
      <c r="I8" s="354"/>
      <c r="J8" s="90"/>
      <c r="K8" s="355"/>
    </row>
    <row r="9" spans="1:13" s="59" customFormat="1" ht="18" customHeight="1">
      <c r="A9" s="133"/>
      <c r="B9" s="561" t="s">
        <v>311</v>
      </c>
      <c r="C9" s="561"/>
      <c r="D9" s="561"/>
      <c r="E9" s="561"/>
      <c r="F9" s="561"/>
      <c r="G9" s="561"/>
      <c r="H9" s="561"/>
      <c r="I9" s="561"/>
      <c r="J9" s="561"/>
      <c r="K9" s="134"/>
      <c r="M9" s="1"/>
    </row>
    <row r="10" spans="1:13" s="59" customFormat="1" ht="18" customHeight="1">
      <c r="A10" s="133"/>
      <c r="B10" s="561"/>
      <c r="C10" s="561"/>
      <c r="D10" s="561"/>
      <c r="E10" s="561"/>
      <c r="F10" s="561"/>
      <c r="G10" s="561"/>
      <c r="H10" s="561"/>
      <c r="I10" s="561"/>
      <c r="J10" s="561"/>
      <c r="K10" s="134"/>
    </row>
    <row r="11" spans="1:13" s="59" customFormat="1" ht="18" customHeight="1">
      <c r="A11" s="133"/>
      <c r="B11" s="561"/>
      <c r="C11" s="561"/>
      <c r="D11" s="561"/>
      <c r="E11" s="561"/>
      <c r="F11" s="561"/>
      <c r="G11" s="561"/>
      <c r="H11" s="561"/>
      <c r="I11" s="561"/>
      <c r="J11" s="561"/>
      <c r="K11" s="134"/>
    </row>
    <row r="12" spans="1:13" s="59" customFormat="1" ht="18" customHeight="1">
      <c r="A12" s="133"/>
      <c r="B12" s="561"/>
      <c r="C12" s="561"/>
      <c r="D12" s="561"/>
      <c r="E12" s="561"/>
      <c r="F12" s="561"/>
      <c r="G12" s="561"/>
      <c r="H12" s="561"/>
      <c r="I12" s="561"/>
      <c r="J12" s="561"/>
      <c r="K12" s="134"/>
    </row>
    <row r="13" spans="1:13" s="59" customFormat="1" ht="18" customHeight="1">
      <c r="A13" s="133"/>
      <c r="B13" s="561"/>
      <c r="C13" s="561"/>
      <c r="D13" s="561"/>
      <c r="E13" s="561"/>
      <c r="F13" s="561"/>
      <c r="G13" s="561"/>
      <c r="H13" s="561"/>
      <c r="I13" s="561"/>
      <c r="J13" s="561"/>
      <c r="K13" s="134"/>
    </row>
    <row r="14" spans="1:13" s="59" customFormat="1" ht="18" customHeight="1">
      <c r="A14" s="133"/>
      <c r="B14" s="85"/>
      <c r="C14" s="85"/>
      <c r="D14" s="85"/>
      <c r="E14" s="85"/>
      <c r="F14" s="85"/>
      <c r="G14" s="85"/>
      <c r="H14" s="85"/>
      <c r="I14" s="85"/>
      <c r="J14" s="85"/>
      <c r="K14" s="134"/>
    </row>
    <row r="15" spans="1:13" s="59" customFormat="1" ht="18" customHeight="1">
      <c r="A15" s="133"/>
      <c r="B15" s="562" t="s">
        <v>310</v>
      </c>
      <c r="C15" s="562"/>
      <c r="D15" s="562"/>
      <c r="E15" s="562"/>
      <c r="F15" s="562"/>
      <c r="G15" s="562"/>
      <c r="H15" s="562"/>
      <c r="I15" s="562"/>
      <c r="J15" s="562"/>
      <c r="K15" s="134"/>
    </row>
    <row r="16" spans="1:13" s="59" customFormat="1" ht="18" customHeight="1">
      <c r="A16" s="133"/>
      <c r="B16" s="85"/>
      <c r="C16" s="85"/>
      <c r="D16" s="85"/>
      <c r="E16" s="85"/>
      <c r="F16" s="85"/>
      <c r="G16" s="85"/>
      <c r="H16" s="85"/>
      <c r="I16" s="85"/>
      <c r="J16" s="85"/>
      <c r="K16" s="134"/>
    </row>
    <row r="17" spans="1:11" s="59" customFormat="1" ht="18" customHeight="1">
      <c r="A17" s="133"/>
      <c r="B17" s="85"/>
      <c r="C17" s="85"/>
      <c r="D17" s="85"/>
      <c r="E17" s="85"/>
      <c r="F17" s="85"/>
      <c r="G17" s="85"/>
      <c r="H17" s="85"/>
      <c r="I17" s="85"/>
      <c r="J17" s="85"/>
      <c r="K17" s="134"/>
    </row>
    <row r="18" spans="1:11" s="59" customFormat="1" ht="18" customHeight="1">
      <c r="A18" s="133"/>
      <c r="B18" s="85"/>
      <c r="C18" s="85"/>
      <c r="D18" s="85"/>
      <c r="E18" s="85"/>
      <c r="F18" s="85"/>
      <c r="G18" s="85"/>
      <c r="H18" s="85"/>
      <c r="I18" s="85"/>
      <c r="J18" s="85"/>
      <c r="K18" s="134"/>
    </row>
    <row r="19" spans="1:11" s="59" customFormat="1" ht="18" customHeight="1">
      <c r="A19" s="135"/>
      <c r="B19" s="85"/>
      <c r="C19" s="85"/>
      <c r="D19" s="85"/>
      <c r="E19" s="85"/>
      <c r="F19" s="85"/>
      <c r="G19" s="85"/>
      <c r="H19" s="85"/>
      <c r="I19" s="85"/>
      <c r="J19" s="85"/>
      <c r="K19" s="134"/>
    </row>
    <row r="20" spans="1:11" s="59" customFormat="1" ht="18" customHeight="1">
      <c r="A20" s="135"/>
      <c r="B20" s="85"/>
      <c r="C20" s="85"/>
      <c r="D20" s="85"/>
      <c r="E20" s="85"/>
      <c r="F20" s="85"/>
      <c r="G20" s="85"/>
      <c r="H20" s="85"/>
      <c r="I20" s="85"/>
      <c r="J20" s="85"/>
      <c r="K20" s="134"/>
    </row>
    <row r="21" spans="1:11" s="59" customFormat="1" ht="18" customHeight="1">
      <c r="A21" s="135"/>
      <c r="B21" s="85"/>
      <c r="C21" s="85"/>
      <c r="D21" s="85"/>
      <c r="E21" s="85"/>
      <c r="F21" s="85"/>
      <c r="G21" s="85"/>
      <c r="H21" s="85"/>
      <c r="I21" s="85"/>
      <c r="J21" s="85"/>
      <c r="K21" s="134"/>
    </row>
    <row r="22" spans="1:11" s="59" customFormat="1" ht="8.25" customHeight="1">
      <c r="A22" s="133"/>
      <c r="B22" s="85"/>
      <c r="C22" s="85"/>
      <c r="D22" s="85"/>
      <c r="E22" s="85"/>
      <c r="F22" s="85"/>
      <c r="G22" s="85"/>
      <c r="H22" s="85"/>
      <c r="I22" s="85"/>
      <c r="J22" s="85"/>
      <c r="K22" s="134"/>
    </row>
    <row r="23" spans="1:11" s="59" customFormat="1" ht="12">
      <c r="A23" s="153" t="s">
        <v>152</v>
      </c>
      <c r="B23" s="118"/>
      <c r="C23" s="136"/>
      <c r="D23" s="136"/>
      <c r="E23" s="136"/>
      <c r="F23" s="136"/>
      <c r="G23" s="136"/>
      <c r="H23" s="136"/>
      <c r="I23" s="136"/>
      <c r="J23" s="136"/>
      <c r="K23" s="134"/>
    </row>
    <row r="24" spans="1:11" s="59" customFormat="1" ht="17.25" customHeight="1">
      <c r="A24" s="133"/>
      <c r="B24" s="136"/>
      <c r="C24" s="313"/>
      <c r="D24" s="313"/>
      <c r="E24" s="313"/>
      <c r="F24" s="72"/>
      <c r="G24" s="554" t="s">
        <v>86</v>
      </c>
      <c r="H24" s="554"/>
      <c r="I24" s="380"/>
      <c r="J24" s="136"/>
      <c r="K24" s="134"/>
    </row>
    <row r="25" spans="1:11" s="207" customFormat="1" ht="9" customHeight="1">
      <c r="A25" s="133"/>
      <c r="B25" s="118"/>
      <c r="C25" s="310"/>
      <c r="D25" s="310"/>
      <c r="E25" s="310"/>
      <c r="F25" s="310"/>
      <c r="G25" s="310"/>
      <c r="H25" s="310"/>
      <c r="I25" s="294"/>
      <c r="J25" s="136"/>
      <c r="K25" s="104"/>
    </row>
    <row r="26" spans="1:11" s="59" customFormat="1" ht="3.75" customHeight="1">
      <c r="A26" s="133"/>
      <c r="B26" s="118"/>
      <c r="C26" s="118"/>
      <c r="D26" s="118"/>
      <c r="E26" s="118"/>
      <c r="F26" s="118"/>
      <c r="G26" s="118"/>
      <c r="H26" s="118"/>
      <c r="I26" s="118"/>
      <c r="J26" s="118"/>
      <c r="K26" s="134"/>
    </row>
    <row r="27" spans="1:11" s="59" customFormat="1" ht="15" customHeight="1">
      <c r="A27" s="133"/>
      <c r="B27" s="118"/>
      <c r="C27" s="118"/>
      <c r="D27" s="118"/>
      <c r="E27" s="118"/>
      <c r="F27" s="118"/>
      <c r="G27" s="118"/>
      <c r="H27" s="79" t="s">
        <v>13</v>
      </c>
      <c r="I27" s="79" t="s">
        <v>14</v>
      </c>
      <c r="J27" s="118"/>
      <c r="K27" s="134"/>
    </row>
    <row r="28" spans="1:11" s="59" customFormat="1" ht="18" customHeight="1">
      <c r="A28" s="133"/>
      <c r="B28" s="310" t="s">
        <v>154</v>
      </c>
      <c r="C28" s="310"/>
      <c r="D28" s="186"/>
      <c r="E28" s="186"/>
      <c r="F28" s="310"/>
      <c r="G28" s="105" t="s">
        <v>155</v>
      </c>
      <c r="H28" s="253"/>
      <c r="I28" s="253"/>
      <c r="J28" s="118" t="s">
        <v>8</v>
      </c>
      <c r="K28" s="137" t="s">
        <v>92</v>
      </c>
    </row>
    <row r="29" spans="1:11" s="59" customFormat="1" ht="18" customHeight="1">
      <c r="A29" s="133"/>
      <c r="B29" s="310" t="s">
        <v>217</v>
      </c>
      <c r="C29" s="310"/>
      <c r="D29" s="310"/>
      <c r="E29" s="310"/>
      <c r="F29" s="310"/>
      <c r="G29" s="234" t="s">
        <v>218</v>
      </c>
      <c r="H29" s="106">
        <v>250</v>
      </c>
      <c r="I29" s="106">
        <v>250</v>
      </c>
      <c r="J29" s="118" t="s">
        <v>0</v>
      </c>
      <c r="K29" s="137"/>
    </row>
    <row r="30" spans="1:11" s="59" customFormat="1" ht="18" customHeight="1">
      <c r="A30" s="133"/>
      <c r="B30" s="310" t="s">
        <v>156</v>
      </c>
      <c r="C30" s="310"/>
      <c r="D30" s="186"/>
      <c r="E30" s="186"/>
      <c r="F30" s="310"/>
      <c r="G30" s="105" t="s">
        <v>157</v>
      </c>
      <c r="H30" s="254"/>
      <c r="I30" s="254"/>
      <c r="J30" s="118" t="s">
        <v>0</v>
      </c>
      <c r="K30" s="137" t="s">
        <v>93</v>
      </c>
    </row>
    <row r="31" spans="1:11" s="59" customFormat="1" ht="18" customHeight="1">
      <c r="A31" s="133"/>
      <c r="B31" s="310" t="s">
        <v>158</v>
      </c>
      <c r="C31" s="310"/>
      <c r="D31" s="186"/>
      <c r="E31" s="186"/>
      <c r="F31" s="310"/>
      <c r="G31" s="105" t="s">
        <v>223</v>
      </c>
      <c r="H31" s="254"/>
      <c r="I31" s="254"/>
      <c r="J31" s="118" t="s">
        <v>0</v>
      </c>
      <c r="K31" s="137" t="s">
        <v>93</v>
      </c>
    </row>
    <row r="32" spans="1:11" s="59" customFormat="1" ht="7.5" customHeight="1" thickBot="1">
      <c r="A32" s="133"/>
      <c r="B32" s="310"/>
      <c r="C32" s="310"/>
      <c r="D32" s="310"/>
      <c r="E32" s="310"/>
      <c r="F32" s="310"/>
      <c r="G32" s="114"/>
      <c r="H32" s="72"/>
      <c r="I32" s="72"/>
      <c r="J32" s="118"/>
      <c r="K32" s="137"/>
    </row>
    <row r="33" spans="1:11" s="59" customFormat="1" ht="17.25" customHeight="1" thickBot="1">
      <c r="A33" s="133"/>
      <c r="B33" s="310" t="s">
        <v>159</v>
      </c>
      <c r="C33" s="310"/>
      <c r="D33" s="79"/>
      <c r="E33" s="79"/>
      <c r="F33" s="310"/>
      <c r="G33" s="105" t="s">
        <v>160</v>
      </c>
      <c r="H33" s="255" t="str">
        <f>IF(COUNTBLANK(H28:H31)=0,H28*(H29-25)/(H31-H30),"")</f>
        <v/>
      </c>
      <c r="I33" s="255" t="str">
        <f>IF(COUNTBLANK(I28:I31)=0,I28*(I29-25)/(I31-I30),"")</f>
        <v/>
      </c>
      <c r="J33" s="118" t="s">
        <v>8</v>
      </c>
      <c r="K33" s="137" t="s">
        <v>92</v>
      </c>
    </row>
    <row r="34" spans="1:11" s="59" customFormat="1" ht="7.5" customHeight="1" thickBot="1">
      <c r="A34" s="133"/>
      <c r="B34" s="118"/>
      <c r="C34" s="143"/>
      <c r="D34" s="143"/>
      <c r="E34" s="143"/>
      <c r="F34" s="118"/>
      <c r="G34" s="145"/>
      <c r="H34" s="73"/>
      <c r="I34" s="7"/>
      <c r="J34" s="138"/>
      <c r="K34" s="137"/>
    </row>
    <row r="35" spans="1:11" s="59" customFormat="1" ht="17.25" customHeight="1" thickBot="1">
      <c r="A35" s="133"/>
      <c r="B35" s="118"/>
      <c r="C35" s="143"/>
      <c r="D35" s="143"/>
      <c r="E35" s="143"/>
      <c r="F35" s="118"/>
      <c r="G35" s="143"/>
      <c r="H35" s="150" t="s">
        <v>277</v>
      </c>
      <c r="I35" s="280" t="str">
        <f>IF(COUNTBLANK(H33:I33)=0,(H33+I33)/2,"")</f>
        <v/>
      </c>
      <c r="J35" s="118" t="s">
        <v>8</v>
      </c>
      <c r="K35" s="137" t="s">
        <v>92</v>
      </c>
    </row>
    <row r="36" spans="1:11" s="59" customFormat="1" ht="7.5" customHeight="1" thickBot="1">
      <c r="A36" s="133"/>
      <c r="B36" s="118"/>
      <c r="C36" s="143"/>
      <c r="D36" s="143"/>
      <c r="E36" s="143"/>
      <c r="F36" s="118"/>
      <c r="G36" s="143"/>
      <c r="H36" s="79"/>
      <c r="I36" s="7"/>
      <c r="J36" s="118"/>
      <c r="K36" s="139"/>
    </row>
    <row r="37" spans="1:11" s="59" customFormat="1" ht="16.5" customHeight="1" thickBot="1">
      <c r="A37" s="133"/>
      <c r="B37" s="118"/>
      <c r="C37" s="143"/>
      <c r="D37" s="143"/>
      <c r="E37" s="143"/>
      <c r="F37" s="118"/>
      <c r="G37" s="143"/>
      <c r="H37" s="150" t="s">
        <v>17</v>
      </c>
      <c r="I37" s="256" t="str">
        <f>IF(I35&lt;&gt;"",ABS(H33-I33)/I35,"")</f>
        <v/>
      </c>
      <c r="J37" s="118"/>
      <c r="K37" s="137" t="s">
        <v>5</v>
      </c>
    </row>
    <row r="38" spans="1:11" s="59" customFormat="1" ht="7.5" customHeight="1">
      <c r="A38" s="133"/>
      <c r="B38" s="118"/>
      <c r="C38" s="143"/>
      <c r="D38" s="143"/>
      <c r="E38" s="143"/>
      <c r="F38" s="118"/>
      <c r="G38" s="143"/>
      <c r="H38" s="143"/>
      <c r="I38" s="143"/>
      <c r="J38" s="118"/>
      <c r="K38" s="139"/>
    </row>
    <row r="39" spans="1:11" s="59" customFormat="1" ht="15" customHeight="1">
      <c r="A39" s="133"/>
      <c r="B39" s="73" t="s">
        <v>112</v>
      </c>
      <c r="C39" s="118"/>
      <c r="D39" s="143"/>
      <c r="E39" s="143"/>
      <c r="F39" s="118"/>
      <c r="G39" s="143"/>
      <c r="H39" s="143"/>
      <c r="I39" s="143"/>
      <c r="J39" s="118"/>
      <c r="K39" s="139"/>
    </row>
    <row r="40" spans="1:11" ht="11.25" customHeight="1">
      <c r="A40" s="77"/>
      <c r="B40" s="76"/>
      <c r="C40" s="79"/>
      <c r="D40" s="79"/>
      <c r="E40" s="79"/>
      <c r="F40" s="79"/>
      <c r="G40" s="79"/>
      <c r="H40" s="79"/>
      <c r="I40" s="79"/>
      <c r="J40" s="72"/>
      <c r="K40" s="74"/>
    </row>
    <row r="41" spans="1:11" ht="15" customHeight="1">
      <c r="A41" s="77"/>
      <c r="B41" s="72"/>
      <c r="C41" s="79"/>
      <c r="D41" s="79"/>
      <c r="E41" s="79"/>
      <c r="F41" s="79"/>
      <c r="G41" s="79"/>
      <c r="H41" s="79"/>
      <c r="I41" s="79"/>
      <c r="J41" s="72"/>
      <c r="K41" s="74"/>
    </row>
    <row r="42" spans="1:11" ht="15" customHeight="1">
      <c r="A42" s="77"/>
      <c r="B42" s="72"/>
      <c r="C42" s="79"/>
      <c r="D42" s="79"/>
      <c r="E42" s="79"/>
      <c r="F42" s="79"/>
      <c r="G42" s="79"/>
      <c r="H42" s="79"/>
      <c r="I42" s="79"/>
      <c r="J42" s="72"/>
      <c r="K42" s="74"/>
    </row>
    <row r="43" spans="1:11" ht="15" customHeight="1">
      <c r="A43" s="77"/>
      <c r="B43" s="72"/>
      <c r="C43" s="79"/>
      <c r="D43" s="79"/>
      <c r="E43" s="79"/>
      <c r="F43" s="79"/>
      <c r="G43" s="79"/>
      <c r="H43" s="79"/>
      <c r="I43" s="79"/>
      <c r="J43" s="72"/>
      <c r="K43" s="74"/>
    </row>
    <row r="44" spans="1:11" ht="15" customHeight="1">
      <c r="A44" s="77"/>
      <c r="B44" s="72"/>
      <c r="C44" s="79"/>
      <c r="D44" s="79"/>
      <c r="E44" s="79"/>
      <c r="F44" s="79"/>
      <c r="G44" s="79"/>
      <c r="H44" s="79"/>
      <c r="I44" s="79"/>
      <c r="J44" s="72"/>
      <c r="K44" s="74"/>
    </row>
    <row r="45" spans="1:11" ht="15" customHeight="1">
      <c r="A45" s="77"/>
      <c r="B45" s="72"/>
      <c r="C45" s="79"/>
      <c r="D45" s="79"/>
      <c r="E45" s="79"/>
      <c r="F45" s="79"/>
      <c r="G45" s="79"/>
      <c r="H45" s="79"/>
      <c r="I45" s="79"/>
      <c r="J45" s="72"/>
      <c r="K45" s="74"/>
    </row>
    <row r="46" spans="1:11" ht="15" customHeight="1">
      <c r="A46" s="77"/>
      <c r="B46" s="72"/>
      <c r="C46" s="79"/>
      <c r="D46" s="79"/>
      <c r="E46" s="79"/>
      <c r="F46" s="79"/>
      <c r="G46" s="79"/>
      <c r="H46" s="79"/>
      <c r="I46" s="79"/>
      <c r="J46" s="72"/>
      <c r="K46" s="74"/>
    </row>
    <row r="47" spans="1:11" ht="15" customHeight="1">
      <c r="A47" s="77"/>
      <c r="B47" s="72"/>
      <c r="C47" s="79"/>
      <c r="D47" s="79"/>
      <c r="E47" s="79"/>
      <c r="F47" s="79"/>
      <c r="G47" s="79"/>
      <c r="H47" s="79"/>
      <c r="I47" s="79"/>
      <c r="J47" s="72"/>
      <c r="K47" s="74"/>
    </row>
    <row r="48" spans="1:11" ht="15" customHeight="1">
      <c r="A48" s="77"/>
      <c r="B48" s="72"/>
      <c r="C48" s="79"/>
      <c r="D48" s="79"/>
      <c r="E48" s="79"/>
      <c r="F48" s="79"/>
      <c r="G48" s="79"/>
      <c r="H48" s="79"/>
      <c r="I48" s="79"/>
      <c r="J48" s="72"/>
      <c r="K48" s="74"/>
    </row>
    <row r="49" spans="1:11" ht="15" customHeight="1">
      <c r="A49" s="77"/>
      <c r="B49" s="72"/>
      <c r="C49" s="79"/>
      <c r="D49" s="79"/>
      <c r="E49" s="79"/>
      <c r="F49" s="79"/>
      <c r="G49" s="79"/>
      <c r="H49" s="79"/>
      <c r="I49" s="79"/>
      <c r="J49" s="72"/>
      <c r="K49" s="74"/>
    </row>
    <row r="50" spans="1:11" ht="15" customHeight="1">
      <c r="A50" s="77"/>
      <c r="B50" s="76"/>
      <c r="C50" s="72"/>
      <c r="D50" s="72"/>
      <c r="E50" s="72"/>
      <c r="F50" s="72"/>
      <c r="G50" s="72"/>
      <c r="H50" s="72"/>
      <c r="I50" s="72"/>
      <c r="J50" s="72"/>
      <c r="K50" s="74"/>
    </row>
    <row r="51" spans="1:11" ht="15" customHeight="1">
      <c r="A51" s="77"/>
      <c r="B51" s="72"/>
      <c r="C51" s="72"/>
      <c r="D51" s="72"/>
      <c r="E51" s="72"/>
      <c r="F51" s="72"/>
      <c r="G51" s="72"/>
      <c r="H51" s="72"/>
      <c r="I51" s="72"/>
      <c r="J51" s="72"/>
      <c r="K51" s="74"/>
    </row>
    <row r="52" spans="1:11" ht="15" customHeight="1">
      <c r="A52" s="77"/>
      <c r="B52" s="72"/>
      <c r="C52" s="72"/>
      <c r="D52" s="72"/>
      <c r="E52" s="72"/>
      <c r="F52" s="72"/>
      <c r="G52" s="72"/>
      <c r="H52" s="72"/>
      <c r="I52" s="72"/>
      <c r="J52" s="72"/>
      <c r="K52" s="74"/>
    </row>
    <row r="53" spans="1:11" s="59" customFormat="1" ht="12" thickBot="1">
      <c r="A53" s="146"/>
      <c r="B53" s="140"/>
      <c r="C53" s="140"/>
      <c r="D53" s="140"/>
      <c r="E53" s="140"/>
      <c r="F53" s="140"/>
      <c r="G53" s="140"/>
      <c r="H53" s="140"/>
      <c r="I53" s="140"/>
      <c r="J53" s="140"/>
      <c r="K53" s="141"/>
    </row>
    <row r="54" spans="1:11" ht="15" customHeight="1" thickBo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1:11" s="21" customFormat="1" ht="19.5" customHeight="1" thickBot="1">
      <c r="A55" s="551" t="s">
        <v>246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3"/>
    </row>
    <row r="56" spans="1:11" s="21" customFormat="1" ht="33.75" customHeight="1" thickTop="1">
      <c r="A56" s="22" t="s">
        <v>110</v>
      </c>
      <c r="B56" s="548" t="str">
        <f>表紙!$B$3&amp;"（３．立上り性能）"</f>
        <v>スチームコンベクションオーブン（３．立上り性能）</v>
      </c>
      <c r="C56" s="549"/>
      <c r="D56" s="549"/>
      <c r="E56" s="549"/>
      <c r="F56" s="549"/>
      <c r="G56" s="549"/>
      <c r="H56" s="549"/>
      <c r="I56" s="549"/>
      <c r="J56" s="548" t="str">
        <f xml:space="preserve"> IF(表紙!$C$13="選択してください","","ガス種："&amp;表紙!$C$13)</f>
        <v/>
      </c>
      <c r="K56" s="550"/>
    </row>
    <row r="57" spans="1:11" s="21" customFormat="1" ht="17.25" customHeight="1" thickBot="1">
      <c r="A57" s="5" t="s">
        <v>135</v>
      </c>
      <c r="B57" s="545" t="str">
        <f>IF(表紙!$B$6=0,"",表紙!$B$6)</f>
        <v/>
      </c>
      <c r="C57" s="545"/>
      <c r="D57" s="546"/>
      <c r="E57" s="546"/>
      <c r="F57" s="547"/>
      <c r="G57" s="312" t="s">
        <v>2</v>
      </c>
      <c r="H57" s="530" t="str">
        <f>IF(表紙!$H$5=0,"",表紙!$H$5)</f>
        <v/>
      </c>
      <c r="I57" s="526"/>
      <c r="J57" s="526"/>
      <c r="K57" s="531"/>
    </row>
    <row r="58" spans="1:11" s="21" customFormat="1" ht="15" customHeight="1">
      <c r="A58" s="328"/>
      <c r="B58" s="79"/>
      <c r="C58" s="353"/>
      <c r="D58" s="353"/>
      <c r="E58" s="90"/>
      <c r="F58" s="90"/>
      <c r="G58" s="354"/>
      <c r="H58" s="79"/>
      <c r="I58" s="354"/>
      <c r="J58" s="90"/>
      <c r="K58" s="355"/>
    </row>
    <row r="59" spans="1:11" s="59" customFormat="1" ht="12">
      <c r="A59" s="153" t="s">
        <v>153</v>
      </c>
      <c r="B59" s="118"/>
      <c r="C59" s="136"/>
      <c r="D59" s="136"/>
      <c r="E59" s="136"/>
      <c r="F59" s="136"/>
      <c r="G59" s="136"/>
      <c r="H59" s="136"/>
      <c r="I59" s="136"/>
      <c r="J59" s="136"/>
      <c r="K59" s="134"/>
    </row>
    <row r="60" spans="1:11" s="59" customFormat="1" ht="17.25" customHeight="1">
      <c r="A60" s="75"/>
      <c r="B60" s="313"/>
      <c r="C60" s="313"/>
      <c r="D60" s="313"/>
      <c r="E60" s="313"/>
      <c r="F60" s="72"/>
      <c r="G60" s="310"/>
      <c r="H60" s="150" t="s">
        <v>86</v>
      </c>
      <c r="I60" s="380"/>
      <c r="J60" s="313"/>
      <c r="K60" s="74"/>
    </row>
    <row r="61" spans="1:11" s="59" customFormat="1" ht="17.25" customHeight="1">
      <c r="A61" s="75"/>
      <c r="B61" s="72"/>
      <c r="C61" s="310"/>
      <c r="D61" s="84"/>
      <c r="E61" s="84"/>
      <c r="F61" s="84"/>
      <c r="G61" s="310"/>
      <c r="H61" s="150" t="s">
        <v>312</v>
      </c>
      <c r="I61" s="380"/>
      <c r="J61" s="313"/>
      <c r="K61" s="206"/>
    </row>
    <row r="62" spans="1:11" s="59" customFormat="1" ht="15.75" customHeight="1">
      <c r="A62" s="75"/>
      <c r="B62" s="72"/>
      <c r="C62" s="72"/>
      <c r="D62" s="72"/>
      <c r="E62" s="72"/>
      <c r="F62" s="72"/>
      <c r="G62" s="72"/>
      <c r="H62" s="72"/>
      <c r="I62" s="72"/>
      <c r="J62" s="72"/>
      <c r="K62" s="74"/>
    </row>
    <row r="63" spans="1:11" s="59" customFormat="1" ht="15" customHeight="1">
      <c r="A63" s="75"/>
      <c r="B63" s="72"/>
      <c r="C63" s="72"/>
      <c r="D63" s="72"/>
      <c r="E63" s="72"/>
      <c r="F63" s="72"/>
      <c r="G63" s="72"/>
      <c r="H63" s="79" t="s">
        <v>13</v>
      </c>
      <c r="I63" s="79" t="s">
        <v>14</v>
      </c>
      <c r="J63" s="72"/>
      <c r="K63" s="74"/>
    </row>
    <row r="64" spans="1:11" s="59" customFormat="1" ht="18" customHeight="1">
      <c r="A64" s="75"/>
      <c r="B64" s="310" t="s">
        <v>161</v>
      </c>
      <c r="C64" s="310"/>
      <c r="D64" s="186"/>
      <c r="E64" s="186"/>
      <c r="F64" s="310"/>
      <c r="G64" s="105" t="s">
        <v>162</v>
      </c>
      <c r="H64" s="253"/>
      <c r="I64" s="253"/>
      <c r="J64" s="72" t="s">
        <v>8</v>
      </c>
      <c r="K64" s="104" t="s">
        <v>92</v>
      </c>
    </row>
    <row r="65" spans="1:11" s="59" customFormat="1" ht="18" customHeight="1">
      <c r="A65" s="75"/>
      <c r="B65" s="310" t="s">
        <v>217</v>
      </c>
      <c r="C65" s="310"/>
      <c r="D65" s="310"/>
      <c r="E65" s="310"/>
      <c r="F65" s="310"/>
      <c r="G65" s="235" t="s">
        <v>248</v>
      </c>
      <c r="H65" s="106">
        <v>95</v>
      </c>
      <c r="I65" s="106">
        <v>95</v>
      </c>
      <c r="J65" s="72" t="s">
        <v>0</v>
      </c>
      <c r="K65" s="206" t="s">
        <v>64</v>
      </c>
    </row>
    <row r="66" spans="1:11" s="59" customFormat="1" ht="18" customHeight="1">
      <c r="A66" s="75"/>
      <c r="B66" s="310" t="s">
        <v>163</v>
      </c>
      <c r="C66" s="310"/>
      <c r="D66" s="186"/>
      <c r="E66" s="186"/>
      <c r="F66" s="310"/>
      <c r="G66" s="105" t="s">
        <v>157</v>
      </c>
      <c r="H66" s="254"/>
      <c r="I66" s="254"/>
      <c r="J66" s="72" t="s">
        <v>0</v>
      </c>
      <c r="K66" s="104" t="s">
        <v>93</v>
      </c>
    </row>
    <row r="67" spans="1:11" s="59" customFormat="1" ht="18" customHeight="1">
      <c r="A67" s="75"/>
      <c r="B67" s="310" t="s">
        <v>158</v>
      </c>
      <c r="C67" s="310"/>
      <c r="D67" s="186"/>
      <c r="E67" s="186"/>
      <c r="F67" s="310"/>
      <c r="G67" s="105" t="s">
        <v>216</v>
      </c>
      <c r="H67" s="254"/>
      <c r="I67" s="254"/>
      <c r="J67" s="72" t="s">
        <v>0</v>
      </c>
      <c r="K67" s="104" t="s">
        <v>93</v>
      </c>
    </row>
    <row r="68" spans="1:11" s="59" customFormat="1" ht="7.5" customHeight="1" thickBot="1">
      <c r="A68" s="75"/>
      <c r="B68" s="310"/>
      <c r="C68" s="310"/>
      <c r="D68" s="310"/>
      <c r="E68" s="310"/>
      <c r="F68" s="310"/>
      <c r="G68" s="114"/>
      <c r="H68" s="72"/>
      <c r="I68" s="72"/>
      <c r="J68" s="72"/>
      <c r="K68" s="104"/>
    </row>
    <row r="69" spans="1:11" s="59" customFormat="1" ht="17.25" customHeight="1" thickBot="1">
      <c r="A69" s="75"/>
      <c r="B69" s="310" t="s">
        <v>159</v>
      </c>
      <c r="C69" s="310"/>
      <c r="D69" s="79"/>
      <c r="E69" s="79"/>
      <c r="F69" s="310"/>
      <c r="G69" s="105" t="s">
        <v>160</v>
      </c>
      <c r="H69" s="255" t="str">
        <f>IF(COUNTBLANK(H64:H67)=0,H64*(H65-25)/(H67-H66),"")</f>
        <v/>
      </c>
      <c r="I69" s="255" t="str">
        <f>IF(COUNTBLANK(I64:I67)=0,I64*(I65-25)/(I67-I66),"")</f>
        <v/>
      </c>
      <c r="J69" s="72" t="s">
        <v>8</v>
      </c>
      <c r="K69" s="104" t="s">
        <v>92</v>
      </c>
    </row>
    <row r="70" spans="1:11" s="59" customFormat="1" ht="7.5" customHeight="1" thickBot="1">
      <c r="A70" s="75"/>
      <c r="B70" s="72"/>
      <c r="C70" s="79"/>
      <c r="D70" s="79"/>
      <c r="E70" s="79"/>
      <c r="F70" s="72"/>
      <c r="G70" s="151"/>
      <c r="H70" s="73"/>
      <c r="I70" s="7"/>
      <c r="J70" s="152"/>
      <c r="K70" s="104"/>
    </row>
    <row r="71" spans="1:11" s="59" customFormat="1" ht="18" customHeight="1" thickBot="1">
      <c r="A71" s="75"/>
      <c r="B71" s="72"/>
      <c r="C71" s="79"/>
      <c r="D71" s="79"/>
      <c r="E71" s="79"/>
      <c r="F71" s="72"/>
      <c r="G71" s="79"/>
      <c r="H71" s="150" t="s">
        <v>277</v>
      </c>
      <c r="I71" s="280" t="str">
        <f>IF(COUNTBLANK(H69:I69)=0,(H69+I69)/2,"")</f>
        <v/>
      </c>
      <c r="J71" s="72" t="s">
        <v>8</v>
      </c>
      <c r="K71" s="104" t="s">
        <v>92</v>
      </c>
    </row>
    <row r="72" spans="1:11" s="59" customFormat="1" ht="7.5" customHeight="1" thickBot="1">
      <c r="A72" s="75"/>
      <c r="B72" s="72"/>
      <c r="C72" s="79"/>
      <c r="D72" s="79"/>
      <c r="E72" s="79"/>
      <c r="F72" s="72"/>
      <c r="G72" s="79"/>
      <c r="H72" s="79"/>
      <c r="I72" s="7"/>
      <c r="J72" s="72"/>
      <c r="K72" s="113"/>
    </row>
    <row r="73" spans="1:11" s="59" customFormat="1" ht="17.25" customHeight="1" thickBot="1">
      <c r="A73" s="75"/>
      <c r="B73" s="72"/>
      <c r="C73" s="79"/>
      <c r="D73" s="79"/>
      <c r="E73" s="79"/>
      <c r="F73" s="72"/>
      <c r="G73" s="79"/>
      <c r="H73" s="150" t="s">
        <v>17</v>
      </c>
      <c r="I73" s="256" t="str">
        <f>IF(I71&lt;&gt;"",ABS(H69-I69)/I71,"")</f>
        <v/>
      </c>
      <c r="J73" s="72"/>
      <c r="K73" s="104" t="s">
        <v>93</v>
      </c>
    </row>
    <row r="74" spans="1:11" s="59" customFormat="1" ht="7.5" customHeight="1">
      <c r="A74" s="133"/>
      <c r="B74" s="118"/>
      <c r="C74" s="143"/>
      <c r="D74" s="143"/>
      <c r="E74" s="143"/>
      <c r="F74" s="118"/>
      <c r="G74" s="143"/>
      <c r="H74" s="143"/>
      <c r="I74" s="143"/>
      <c r="J74" s="118"/>
      <c r="K74" s="139"/>
    </row>
    <row r="75" spans="1:11" s="59" customFormat="1" ht="7.5" customHeight="1">
      <c r="A75" s="133"/>
      <c r="B75" s="118"/>
      <c r="C75" s="143"/>
      <c r="D75" s="143"/>
      <c r="E75" s="143"/>
      <c r="F75" s="118"/>
      <c r="G75" s="143"/>
      <c r="H75" s="143"/>
      <c r="I75" s="143"/>
      <c r="J75" s="118"/>
      <c r="K75" s="139"/>
    </row>
    <row r="76" spans="1:11" s="59" customFormat="1" ht="15" customHeight="1">
      <c r="A76" s="133"/>
      <c r="B76" s="73" t="s">
        <v>112</v>
      </c>
      <c r="C76" s="143"/>
      <c r="D76" s="143"/>
      <c r="E76" s="143"/>
      <c r="F76" s="118"/>
      <c r="G76" s="143"/>
      <c r="H76" s="143"/>
      <c r="I76" s="143"/>
      <c r="J76" s="118"/>
      <c r="K76" s="139"/>
    </row>
    <row r="77" spans="1:11" ht="11.25" customHeight="1">
      <c r="A77" s="77"/>
      <c r="B77" s="76"/>
      <c r="C77" s="79"/>
      <c r="D77" s="79"/>
      <c r="E77" s="79"/>
      <c r="F77" s="79"/>
      <c r="G77" s="79"/>
      <c r="H77" s="79"/>
      <c r="I77" s="79"/>
      <c r="J77" s="72"/>
      <c r="K77" s="74"/>
    </row>
    <row r="78" spans="1:11" ht="15" customHeight="1">
      <c r="A78" s="77"/>
      <c r="B78" s="73"/>
      <c r="C78" s="79"/>
      <c r="D78" s="79"/>
      <c r="E78" s="79"/>
      <c r="F78" s="79"/>
      <c r="G78" s="79"/>
      <c r="H78" s="79"/>
      <c r="I78" s="79"/>
      <c r="J78" s="72"/>
      <c r="K78" s="74"/>
    </row>
    <row r="79" spans="1:11" ht="15" customHeight="1">
      <c r="A79" s="77"/>
      <c r="B79" s="72"/>
      <c r="C79" s="79"/>
      <c r="D79" s="79"/>
      <c r="E79" s="79"/>
      <c r="F79" s="79"/>
      <c r="G79" s="79"/>
      <c r="H79" s="79"/>
      <c r="I79" s="79"/>
      <c r="J79" s="72"/>
      <c r="K79" s="74"/>
    </row>
    <row r="80" spans="1:11" ht="15" customHeight="1">
      <c r="A80" s="77"/>
      <c r="B80" s="72"/>
      <c r="C80" s="79"/>
      <c r="D80" s="79"/>
      <c r="E80" s="79"/>
      <c r="F80" s="79"/>
      <c r="G80" s="79"/>
      <c r="H80" s="79"/>
      <c r="I80" s="79"/>
      <c r="J80" s="72"/>
      <c r="K80" s="74"/>
    </row>
    <row r="81" spans="1:11" ht="15" customHeight="1">
      <c r="A81" s="77"/>
      <c r="B81" s="72"/>
      <c r="C81" s="79"/>
      <c r="D81" s="79"/>
      <c r="E81" s="79"/>
      <c r="F81" s="79"/>
      <c r="G81" s="79"/>
      <c r="H81" s="79"/>
      <c r="I81" s="79"/>
      <c r="J81" s="72"/>
      <c r="K81" s="74"/>
    </row>
    <row r="82" spans="1:11" ht="15" customHeight="1">
      <c r="A82" s="77"/>
      <c r="B82" s="72"/>
      <c r="C82" s="79"/>
      <c r="D82" s="79"/>
      <c r="E82" s="79"/>
      <c r="F82" s="79"/>
      <c r="G82" s="79"/>
      <c r="H82" s="79"/>
      <c r="I82" s="79"/>
      <c r="J82" s="72"/>
      <c r="K82" s="74"/>
    </row>
    <row r="83" spans="1:11" ht="15" customHeight="1">
      <c r="A83" s="77"/>
      <c r="B83" s="72"/>
      <c r="C83" s="79"/>
      <c r="D83" s="79"/>
      <c r="E83" s="79"/>
      <c r="F83" s="79"/>
      <c r="G83" s="79"/>
      <c r="H83" s="79"/>
      <c r="I83" s="79"/>
      <c r="J83" s="72"/>
      <c r="K83" s="74"/>
    </row>
    <row r="84" spans="1:11" ht="15" customHeight="1">
      <c r="A84" s="77"/>
      <c r="B84" s="72"/>
      <c r="C84" s="79"/>
      <c r="D84" s="79"/>
      <c r="E84" s="79"/>
      <c r="F84" s="79"/>
      <c r="G84" s="79"/>
      <c r="H84" s="79"/>
      <c r="I84" s="79"/>
      <c r="J84" s="72"/>
      <c r="K84" s="74"/>
    </row>
    <row r="85" spans="1:11" ht="15" customHeight="1">
      <c r="A85" s="77"/>
      <c r="B85" s="72"/>
      <c r="C85" s="79"/>
      <c r="D85" s="79"/>
      <c r="E85" s="79"/>
      <c r="F85" s="79"/>
      <c r="G85" s="79"/>
      <c r="H85" s="79"/>
      <c r="I85" s="79"/>
      <c r="J85" s="72"/>
      <c r="K85" s="74"/>
    </row>
    <row r="86" spans="1:11" ht="15" customHeight="1">
      <c r="A86" s="77"/>
      <c r="B86" s="72"/>
      <c r="C86" s="79"/>
      <c r="D86" s="79"/>
      <c r="E86" s="79"/>
      <c r="F86" s="79"/>
      <c r="G86" s="79"/>
      <c r="H86" s="79"/>
      <c r="I86" s="79"/>
      <c r="J86" s="72"/>
      <c r="K86" s="74"/>
    </row>
    <row r="87" spans="1:11" ht="15" customHeight="1">
      <c r="A87" s="77"/>
      <c r="B87" s="76"/>
      <c r="C87" s="72"/>
      <c r="D87" s="72"/>
      <c r="E87" s="72"/>
      <c r="F87" s="72"/>
      <c r="G87" s="72"/>
      <c r="H87" s="72"/>
      <c r="I87" s="72"/>
      <c r="J87" s="72"/>
      <c r="K87" s="74"/>
    </row>
    <row r="88" spans="1:11" ht="15" customHeight="1">
      <c r="A88" s="77"/>
      <c r="B88" s="76"/>
      <c r="C88" s="72"/>
      <c r="D88" s="72"/>
      <c r="E88" s="72"/>
      <c r="F88" s="72"/>
      <c r="G88" s="72"/>
      <c r="H88" s="72"/>
      <c r="I88" s="72"/>
      <c r="J88" s="72"/>
      <c r="K88" s="74"/>
    </row>
    <row r="89" spans="1:11" ht="15" customHeight="1">
      <c r="A89" s="77"/>
      <c r="B89" s="72"/>
      <c r="C89" s="72"/>
      <c r="D89" s="72"/>
      <c r="E89" s="72"/>
      <c r="F89" s="72"/>
      <c r="G89" s="72"/>
      <c r="H89" s="72"/>
      <c r="I89" s="72"/>
      <c r="J89" s="72"/>
      <c r="K89" s="74"/>
    </row>
    <row r="90" spans="1:11" ht="15" customHeight="1">
      <c r="A90" s="77"/>
      <c r="B90" s="72"/>
      <c r="C90" s="72"/>
      <c r="D90" s="72"/>
      <c r="E90" s="72"/>
      <c r="F90" s="72"/>
      <c r="G90" s="72"/>
      <c r="H90" s="72"/>
      <c r="I90" s="72"/>
      <c r="J90" s="72"/>
      <c r="K90" s="74"/>
    </row>
    <row r="91" spans="1:11" ht="15" customHeight="1">
      <c r="A91" s="77"/>
      <c r="B91" s="72"/>
      <c r="C91" s="72"/>
      <c r="D91" s="72"/>
      <c r="E91" s="72"/>
      <c r="F91" s="72"/>
      <c r="G91" s="72"/>
      <c r="H91" s="72"/>
      <c r="I91" s="72"/>
      <c r="J91" s="72"/>
      <c r="K91" s="74"/>
    </row>
    <row r="92" spans="1:11" ht="15" customHeight="1">
      <c r="A92" s="77"/>
      <c r="B92" s="72"/>
      <c r="C92" s="72"/>
      <c r="D92" s="72"/>
      <c r="E92" s="72"/>
      <c r="F92" s="72"/>
      <c r="G92" s="72"/>
      <c r="H92" s="72"/>
      <c r="I92" s="72"/>
      <c r="J92" s="72"/>
      <c r="K92" s="74"/>
    </row>
    <row r="93" spans="1:11" ht="15" customHeight="1">
      <c r="A93" s="77"/>
      <c r="B93" s="72"/>
      <c r="C93" s="72"/>
      <c r="D93" s="72"/>
      <c r="E93" s="72"/>
      <c r="F93" s="72"/>
      <c r="G93" s="72"/>
      <c r="H93" s="72"/>
      <c r="I93" s="72"/>
      <c r="J93" s="72"/>
      <c r="K93" s="74"/>
    </row>
    <row r="94" spans="1:11" ht="15" customHeight="1">
      <c r="A94" s="77"/>
      <c r="B94" s="72"/>
      <c r="C94" s="72"/>
      <c r="D94" s="72"/>
      <c r="E94" s="72"/>
      <c r="F94" s="72"/>
      <c r="G94" s="72"/>
      <c r="H94" s="72"/>
      <c r="I94" s="72"/>
      <c r="J94" s="72"/>
      <c r="K94" s="74"/>
    </row>
    <row r="95" spans="1:11" ht="15" customHeight="1">
      <c r="A95" s="77"/>
      <c r="B95" s="72"/>
      <c r="C95" s="72"/>
      <c r="D95" s="72"/>
      <c r="E95" s="72"/>
      <c r="F95" s="72"/>
      <c r="G95" s="72"/>
      <c r="H95" s="72"/>
      <c r="I95" s="72"/>
      <c r="J95" s="72"/>
      <c r="K95" s="74"/>
    </row>
    <row r="96" spans="1:11" ht="15" customHeight="1">
      <c r="A96" s="77"/>
      <c r="B96" s="72"/>
      <c r="C96" s="72"/>
      <c r="D96" s="72"/>
      <c r="E96" s="72"/>
      <c r="F96" s="72"/>
      <c r="G96" s="72"/>
      <c r="H96" s="72"/>
      <c r="I96" s="72"/>
      <c r="J96" s="72"/>
      <c r="K96" s="74"/>
    </row>
    <row r="97" spans="1:12" ht="15" customHeight="1">
      <c r="A97" s="77"/>
      <c r="B97" s="72"/>
      <c r="C97" s="72"/>
      <c r="D97" s="72"/>
      <c r="E97" s="72"/>
      <c r="F97" s="72"/>
      <c r="G97" s="72"/>
      <c r="H97" s="72"/>
      <c r="I97" s="72"/>
      <c r="J97" s="72"/>
      <c r="K97" s="74"/>
    </row>
    <row r="98" spans="1:12" ht="15" customHeight="1">
      <c r="A98" s="77"/>
      <c r="B98" s="72"/>
      <c r="C98" s="72"/>
      <c r="D98" s="72"/>
      <c r="E98" s="72"/>
      <c r="F98" s="72"/>
      <c r="G98" s="72"/>
      <c r="H98" s="72"/>
      <c r="I98" s="72"/>
      <c r="J98" s="72"/>
      <c r="K98" s="74"/>
    </row>
    <row r="99" spans="1:12" ht="15" customHeight="1">
      <c r="A99" s="77"/>
      <c r="B99" s="72"/>
      <c r="C99" s="72"/>
      <c r="D99" s="72"/>
      <c r="E99" s="72"/>
      <c r="F99" s="72"/>
      <c r="G99" s="72"/>
      <c r="H99" s="72"/>
      <c r="I99" s="72"/>
      <c r="J99" s="72"/>
      <c r="K99" s="74"/>
    </row>
    <row r="100" spans="1:12" ht="15" customHeight="1">
      <c r="A100" s="77"/>
      <c r="B100" s="72"/>
      <c r="C100" s="72"/>
      <c r="D100" s="72"/>
      <c r="E100" s="72"/>
      <c r="F100" s="72"/>
      <c r="G100" s="72"/>
      <c r="H100" s="72"/>
      <c r="I100" s="72"/>
      <c r="J100" s="72"/>
      <c r="K100" s="74"/>
    </row>
    <row r="101" spans="1:12" ht="15" customHeight="1">
      <c r="A101" s="77"/>
      <c r="B101" s="72"/>
      <c r="C101" s="72"/>
      <c r="D101" s="72"/>
      <c r="E101" s="72"/>
      <c r="F101" s="72"/>
      <c r="G101" s="72"/>
      <c r="H101" s="72"/>
      <c r="I101" s="72"/>
      <c r="J101" s="72"/>
      <c r="K101" s="74"/>
    </row>
    <row r="102" spans="1:12" ht="15" customHeight="1">
      <c r="A102" s="77"/>
      <c r="B102" s="72"/>
      <c r="C102" s="72"/>
      <c r="D102" s="72"/>
      <c r="E102" s="72"/>
      <c r="F102" s="72"/>
      <c r="G102" s="72"/>
      <c r="H102" s="72"/>
      <c r="I102" s="72"/>
      <c r="J102" s="72"/>
      <c r="K102" s="74"/>
    </row>
    <row r="103" spans="1:12" ht="15" customHeight="1">
      <c r="A103" s="77"/>
      <c r="B103" s="72"/>
      <c r="C103" s="72"/>
      <c r="D103" s="72"/>
      <c r="E103" s="72"/>
      <c r="F103" s="72"/>
      <c r="G103" s="72"/>
      <c r="H103" s="72"/>
      <c r="I103" s="72"/>
      <c r="J103" s="72"/>
      <c r="K103" s="74"/>
    </row>
    <row r="104" spans="1:12" ht="15" customHeight="1">
      <c r="A104" s="77"/>
      <c r="B104" s="72"/>
      <c r="C104" s="72"/>
      <c r="D104" s="72"/>
      <c r="E104" s="72"/>
      <c r="F104" s="72"/>
      <c r="G104" s="72"/>
      <c r="H104" s="72"/>
      <c r="I104" s="72"/>
      <c r="J104" s="72"/>
      <c r="K104" s="74"/>
    </row>
    <row r="105" spans="1:12" s="59" customFormat="1" ht="13.15" customHeight="1" thickBot="1">
      <c r="A105" s="146"/>
      <c r="B105" s="140"/>
      <c r="C105" s="140"/>
      <c r="D105" s="140"/>
      <c r="E105" s="140"/>
      <c r="F105" s="140"/>
      <c r="G105" s="140"/>
      <c r="H105" s="140"/>
      <c r="I105" s="140"/>
      <c r="J105" s="140"/>
      <c r="K105" s="141"/>
    </row>
    <row r="106" spans="1:12" s="59" customFormat="1" ht="15" customHeight="1" thickBot="1">
      <c r="A106" s="133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24"/>
    </row>
    <row r="107" spans="1:12" ht="19.5" customHeight="1" thickBot="1">
      <c r="A107" s="551" t="s">
        <v>246</v>
      </c>
      <c r="B107" s="552"/>
      <c r="C107" s="552"/>
      <c r="D107" s="552"/>
      <c r="E107" s="552"/>
      <c r="F107" s="552"/>
      <c r="G107" s="552"/>
      <c r="H107" s="552"/>
      <c r="I107" s="552"/>
      <c r="J107" s="552"/>
      <c r="K107" s="553"/>
    </row>
    <row r="108" spans="1:12" s="21" customFormat="1" ht="33.75" customHeight="1" thickTop="1">
      <c r="A108" s="22" t="s">
        <v>110</v>
      </c>
      <c r="B108" s="548" t="str">
        <f>表紙!$B$3&amp;"（３．立上り性能）"</f>
        <v>スチームコンベクションオーブン（３．立上り性能）</v>
      </c>
      <c r="C108" s="549"/>
      <c r="D108" s="549"/>
      <c r="E108" s="549"/>
      <c r="F108" s="549"/>
      <c r="G108" s="549"/>
      <c r="H108" s="549"/>
      <c r="I108" s="549"/>
      <c r="J108" s="548" t="str">
        <f xml:space="preserve"> IF(表紙!$C$13="選択してください","","ガス種："&amp;表紙!$C$13)</f>
        <v/>
      </c>
      <c r="K108" s="550"/>
    </row>
    <row r="109" spans="1:12" ht="17.25" customHeight="1" thickBot="1">
      <c r="A109" s="5" t="s">
        <v>135</v>
      </c>
      <c r="B109" s="545" t="str">
        <f>IF(表紙!$B$6=0,"",表紙!$B$6)</f>
        <v/>
      </c>
      <c r="C109" s="545"/>
      <c r="D109" s="546"/>
      <c r="E109" s="546"/>
      <c r="F109" s="547"/>
      <c r="G109" s="312" t="s">
        <v>2</v>
      </c>
      <c r="H109" s="530" t="str">
        <f>IF(表紙!$H$5=0,"",表紙!$H$5)</f>
        <v/>
      </c>
      <c r="I109" s="526"/>
      <c r="J109" s="526"/>
      <c r="K109" s="531"/>
    </row>
    <row r="110" spans="1:12" ht="10.5" customHeight="1">
      <c r="A110" s="328"/>
      <c r="B110" s="79"/>
      <c r="C110" s="353"/>
      <c r="D110" s="353"/>
      <c r="E110" s="90"/>
      <c r="F110" s="90"/>
      <c r="G110" s="354"/>
      <c r="H110" s="79"/>
      <c r="I110" s="354"/>
      <c r="J110" s="90"/>
      <c r="K110" s="355"/>
    </row>
    <row r="111" spans="1:12" s="59" customFormat="1" ht="12">
      <c r="A111" s="153" t="s">
        <v>111</v>
      </c>
      <c r="B111" s="118"/>
      <c r="C111" s="136"/>
      <c r="D111" s="136"/>
      <c r="E111" s="136"/>
      <c r="F111" s="136"/>
      <c r="G111" s="136"/>
      <c r="H111" s="136"/>
      <c r="I111" s="136"/>
      <c r="J111" s="136"/>
      <c r="K111" s="134"/>
    </row>
    <row r="112" spans="1:12" s="59" customFormat="1" ht="16.5" customHeight="1">
      <c r="A112" s="75"/>
      <c r="B112" s="313"/>
      <c r="C112" s="313"/>
      <c r="D112" s="313"/>
      <c r="E112" s="313"/>
      <c r="F112" s="72"/>
      <c r="G112" s="310"/>
      <c r="H112" s="150" t="s">
        <v>86</v>
      </c>
      <c r="I112" s="380"/>
      <c r="J112" s="313"/>
      <c r="K112" s="74"/>
    </row>
    <row r="113" spans="1:11" s="59" customFormat="1" ht="16.5" customHeight="1">
      <c r="A113" s="75"/>
      <c r="B113" s="72"/>
      <c r="C113" s="310"/>
      <c r="D113" s="310"/>
      <c r="E113" s="310"/>
      <c r="F113" s="310"/>
      <c r="G113" s="150"/>
      <c r="H113" s="150" t="s">
        <v>314</v>
      </c>
      <c r="I113" s="380"/>
      <c r="J113" s="313"/>
      <c r="K113" s="206"/>
    </row>
    <row r="114" spans="1:11" s="59" customFormat="1" ht="9.75" customHeight="1">
      <c r="A114" s="75"/>
      <c r="B114" s="72"/>
      <c r="C114" s="311"/>
      <c r="D114" s="311"/>
      <c r="E114" s="311"/>
      <c r="F114" s="311"/>
      <c r="G114" s="311"/>
      <c r="H114" s="311"/>
      <c r="I114" s="154"/>
      <c r="J114" s="313"/>
      <c r="K114" s="74"/>
    </row>
    <row r="115" spans="1:11" s="59" customFormat="1" ht="15" customHeight="1">
      <c r="A115" s="75"/>
      <c r="B115" s="72"/>
      <c r="C115" s="72"/>
      <c r="D115" s="72"/>
      <c r="E115" s="72"/>
      <c r="F115" s="72"/>
      <c r="G115" s="72"/>
      <c r="H115" s="79" t="s">
        <v>13</v>
      </c>
      <c r="I115" s="7" t="s">
        <v>14</v>
      </c>
      <c r="J115" s="72"/>
      <c r="K115" s="74"/>
    </row>
    <row r="116" spans="1:11" s="59" customFormat="1" ht="18" customHeight="1">
      <c r="A116" s="75"/>
      <c r="B116" s="310" t="s">
        <v>161</v>
      </c>
      <c r="C116" s="236"/>
      <c r="D116" s="186"/>
      <c r="E116" s="186"/>
      <c r="F116" s="310"/>
      <c r="G116" s="105" t="s">
        <v>162</v>
      </c>
      <c r="H116" s="253"/>
      <c r="I116" s="253"/>
      <c r="J116" s="72" t="s">
        <v>8</v>
      </c>
      <c r="K116" s="104" t="s">
        <v>92</v>
      </c>
    </row>
    <row r="117" spans="1:11" s="59" customFormat="1" ht="18" customHeight="1">
      <c r="A117" s="75"/>
      <c r="B117" s="310" t="s">
        <v>219</v>
      </c>
      <c r="C117" s="236"/>
      <c r="D117" s="310"/>
      <c r="E117" s="310"/>
      <c r="F117" s="310"/>
      <c r="G117" s="234" t="s">
        <v>220</v>
      </c>
      <c r="H117" s="106">
        <v>250</v>
      </c>
      <c r="I117" s="106">
        <v>250</v>
      </c>
      <c r="J117" s="72" t="s">
        <v>0</v>
      </c>
      <c r="K117" s="206" t="s">
        <v>64</v>
      </c>
    </row>
    <row r="118" spans="1:11" s="59" customFormat="1" ht="18" customHeight="1">
      <c r="A118" s="75"/>
      <c r="B118" s="310" t="s">
        <v>163</v>
      </c>
      <c r="C118" s="236"/>
      <c r="D118" s="186"/>
      <c r="E118" s="186"/>
      <c r="F118" s="310"/>
      <c r="G118" s="105" t="s">
        <v>157</v>
      </c>
      <c r="H118" s="254"/>
      <c r="I118" s="254"/>
      <c r="J118" s="72" t="s">
        <v>0</v>
      </c>
      <c r="K118" s="104" t="s">
        <v>93</v>
      </c>
    </row>
    <row r="119" spans="1:11" s="59" customFormat="1" ht="18" customHeight="1" thickBot="1">
      <c r="A119" s="75"/>
      <c r="B119" s="310" t="s">
        <v>158</v>
      </c>
      <c r="C119" s="236"/>
      <c r="D119" s="186"/>
      <c r="E119" s="186"/>
      <c r="F119" s="310"/>
      <c r="G119" s="105" t="s">
        <v>224</v>
      </c>
      <c r="H119" s="254"/>
      <c r="I119" s="254"/>
      <c r="J119" s="72" t="s">
        <v>0</v>
      </c>
      <c r="K119" s="104" t="s">
        <v>93</v>
      </c>
    </row>
    <row r="120" spans="1:11" s="59" customFormat="1" ht="18" customHeight="1" thickBot="1">
      <c r="A120" s="75"/>
      <c r="B120" s="310" t="s">
        <v>159</v>
      </c>
      <c r="C120" s="236"/>
      <c r="D120" s="79"/>
      <c r="E120" s="79"/>
      <c r="F120" s="310"/>
      <c r="G120" s="105" t="s">
        <v>160</v>
      </c>
      <c r="H120" s="255" t="str">
        <f>IF(COUNTBLANK(H116:H119)=0,H116*(H117-25)/(H119-H118),"")</f>
        <v/>
      </c>
      <c r="I120" s="255" t="str">
        <f>IF(COUNTBLANK(I116:I119)=0,I116*(I117-25)/(I119-I118),"")</f>
        <v/>
      </c>
      <c r="J120" s="72" t="s">
        <v>8</v>
      </c>
      <c r="K120" s="104" t="s">
        <v>92</v>
      </c>
    </row>
    <row r="121" spans="1:11" s="59" customFormat="1" ht="7.5" customHeight="1" thickBot="1">
      <c r="A121" s="75"/>
      <c r="B121" s="72"/>
      <c r="C121" s="79"/>
      <c r="D121" s="79"/>
      <c r="E121" s="79"/>
      <c r="F121" s="72"/>
      <c r="G121" s="73"/>
      <c r="H121" s="73"/>
      <c r="I121" s="7"/>
      <c r="J121" s="152"/>
      <c r="K121" s="104"/>
    </row>
    <row r="122" spans="1:11" s="59" customFormat="1" ht="17.25" customHeight="1" thickBot="1">
      <c r="A122" s="75"/>
      <c r="B122" s="72"/>
      <c r="C122" s="79"/>
      <c r="D122" s="79"/>
      <c r="E122" s="79"/>
      <c r="F122" s="72"/>
      <c r="G122" s="79"/>
      <c r="H122" s="150" t="s">
        <v>277</v>
      </c>
      <c r="I122" s="280" t="str">
        <f>IF(COUNTBLANK(H120:I120)=0,(H120+I120)/2,"")</f>
        <v/>
      </c>
      <c r="J122" s="72" t="s">
        <v>8</v>
      </c>
      <c r="K122" s="104" t="s">
        <v>92</v>
      </c>
    </row>
    <row r="123" spans="1:11" s="59" customFormat="1" ht="17.25" customHeight="1" thickBot="1">
      <c r="A123" s="75"/>
      <c r="B123" s="72"/>
      <c r="C123" s="79"/>
      <c r="D123" s="79"/>
      <c r="E123" s="79"/>
      <c r="F123" s="72"/>
      <c r="G123" s="79"/>
      <c r="H123" s="150" t="s">
        <v>17</v>
      </c>
      <c r="I123" s="256" t="str">
        <f>IF(I122&lt;&gt;"",ABS(H120-I120)/I122,"")</f>
        <v/>
      </c>
      <c r="J123" s="145" t="s">
        <v>275</v>
      </c>
      <c r="K123" s="104"/>
    </row>
    <row r="124" spans="1:11" s="59" customFormat="1" ht="18" customHeight="1">
      <c r="A124" s="153" t="s">
        <v>274</v>
      </c>
      <c r="B124" s="142"/>
      <c r="C124" s="79"/>
      <c r="D124" s="79"/>
      <c r="E124" s="79"/>
      <c r="F124" s="72"/>
      <c r="G124" s="79"/>
      <c r="H124" s="79"/>
      <c r="I124" s="79"/>
      <c r="J124" s="72"/>
      <c r="K124" s="113"/>
    </row>
    <row r="125" spans="1:11">
      <c r="A125" s="75" t="s">
        <v>253</v>
      </c>
      <c r="B125" s="150"/>
      <c r="C125" s="310"/>
      <c r="D125" s="79"/>
      <c r="E125" s="79"/>
      <c r="F125" s="79"/>
      <c r="G125" s="79"/>
      <c r="H125" s="79"/>
      <c r="I125" s="79"/>
      <c r="J125" s="72"/>
      <c r="K125" s="74"/>
    </row>
    <row r="126" spans="1:11" ht="15" customHeight="1">
      <c r="A126" s="75"/>
      <c r="B126" s="72"/>
      <c r="C126" s="79"/>
      <c r="D126" s="79"/>
      <c r="E126" s="79"/>
      <c r="F126" s="79"/>
      <c r="G126" s="79"/>
      <c r="H126" s="79"/>
      <c r="I126" s="79"/>
      <c r="J126" s="72"/>
      <c r="K126" s="74"/>
    </row>
    <row r="127" spans="1:11" ht="15" customHeight="1">
      <c r="A127" s="75"/>
      <c r="B127" s="72"/>
      <c r="C127" s="79"/>
      <c r="D127" s="79"/>
      <c r="E127" s="79"/>
      <c r="F127" s="79"/>
      <c r="G127" s="79"/>
      <c r="H127" s="79"/>
      <c r="I127" s="79"/>
      <c r="J127" s="72"/>
      <c r="K127" s="74"/>
    </row>
    <row r="128" spans="1:11" ht="16.5" customHeight="1">
      <c r="A128" s="75"/>
      <c r="B128" s="344" t="s">
        <v>251</v>
      </c>
      <c r="C128" s="93"/>
      <c r="D128" s="84"/>
      <c r="E128" s="84"/>
      <c r="F128" s="309"/>
      <c r="G128" s="197" t="s">
        <v>211</v>
      </c>
      <c r="H128" s="257"/>
      <c r="I128" s="381"/>
      <c r="J128" s="356" t="s">
        <v>164</v>
      </c>
      <c r="K128" s="104" t="s">
        <v>47</v>
      </c>
    </row>
    <row r="129" spans="1:11" ht="16.5" customHeight="1">
      <c r="A129" s="75"/>
      <c r="B129" s="344" t="s">
        <v>165</v>
      </c>
      <c r="C129" s="93"/>
      <c r="D129" s="84"/>
      <c r="E129" s="84"/>
      <c r="F129" s="84"/>
      <c r="G129" s="197" t="s">
        <v>212</v>
      </c>
      <c r="H129" s="258"/>
      <c r="I129" s="382"/>
      <c r="J129" s="356" t="s">
        <v>232</v>
      </c>
      <c r="K129" s="206" t="s">
        <v>64</v>
      </c>
    </row>
    <row r="130" spans="1:11" ht="16.5" customHeight="1">
      <c r="A130" s="75"/>
      <c r="B130" s="357" t="s">
        <v>231</v>
      </c>
      <c r="C130" s="93"/>
      <c r="D130" s="309"/>
      <c r="E130" s="309"/>
      <c r="F130" s="309"/>
      <c r="G130" s="197" t="s">
        <v>213</v>
      </c>
      <c r="H130" s="259"/>
      <c r="I130" s="394"/>
      <c r="J130" s="356" t="s">
        <v>105</v>
      </c>
      <c r="K130" s="104" t="s">
        <v>93</v>
      </c>
    </row>
    <row r="131" spans="1:11" ht="16.5" customHeight="1">
      <c r="A131" s="75"/>
      <c r="B131" s="357" t="s">
        <v>167</v>
      </c>
      <c r="C131" s="93"/>
      <c r="D131" s="309"/>
      <c r="E131" s="309"/>
      <c r="F131" s="309"/>
      <c r="G131" s="197" t="s">
        <v>203</v>
      </c>
      <c r="H131" s="260"/>
      <c r="I131" s="383"/>
      <c r="J131" s="356" t="s">
        <v>106</v>
      </c>
      <c r="K131" s="104" t="s">
        <v>92</v>
      </c>
    </row>
    <row r="132" spans="1:11" ht="16.5" customHeight="1">
      <c r="A132" s="75"/>
      <c r="B132" s="358" t="s">
        <v>168</v>
      </c>
      <c r="C132" s="93"/>
      <c r="D132" s="309"/>
      <c r="E132" s="309"/>
      <c r="F132" s="309"/>
      <c r="G132" s="197" t="s">
        <v>214</v>
      </c>
      <c r="H132" s="260"/>
      <c r="I132" s="383"/>
      <c r="J132" s="356" t="s">
        <v>106</v>
      </c>
      <c r="K132" s="104" t="s">
        <v>92</v>
      </c>
    </row>
    <row r="133" spans="1:11" ht="16.5" customHeight="1">
      <c r="A133" s="75"/>
      <c r="B133" s="358" t="s">
        <v>225</v>
      </c>
      <c r="C133" s="93"/>
      <c r="D133" s="309"/>
      <c r="E133" s="309"/>
      <c r="F133" s="309"/>
      <c r="G133" s="197" t="s">
        <v>215</v>
      </c>
      <c r="H133" s="261" t="str">
        <f>IF(H130="","",IF($H$135="乾　式","0",10^(7.203-1735.74/(H130+234))))</f>
        <v/>
      </c>
      <c r="I133" s="261" t="str">
        <f>IF(H130="","",IF($H$135="乾　式","0",10^(7.203-1735.74/(I130+234))))</f>
        <v/>
      </c>
      <c r="J133" s="356" t="s">
        <v>106</v>
      </c>
      <c r="K133" s="104" t="s">
        <v>92</v>
      </c>
    </row>
    <row r="134" spans="1:11" ht="6" customHeight="1">
      <c r="A134" s="75"/>
      <c r="B134" s="72"/>
      <c r="C134" s="358"/>
      <c r="D134" s="309"/>
      <c r="E134" s="309"/>
      <c r="F134" s="309"/>
      <c r="G134" s="197"/>
      <c r="H134" s="270"/>
      <c r="I134" s="270"/>
      <c r="J134" s="103"/>
      <c r="K134" s="104"/>
    </row>
    <row r="135" spans="1:11" ht="16.5" customHeight="1">
      <c r="A135" s="75"/>
      <c r="B135" s="73" t="s">
        <v>254</v>
      </c>
      <c r="C135" s="73"/>
      <c r="D135" s="309"/>
      <c r="E135" s="150"/>
      <c r="F135" s="76"/>
      <c r="G135" s="359"/>
      <c r="H135" s="379" t="s">
        <v>334</v>
      </c>
      <c r="I135" s="360"/>
      <c r="J135" s="72"/>
      <c r="K135" s="74"/>
    </row>
    <row r="136" spans="1:11" ht="15" customHeight="1">
      <c r="A136" s="75"/>
      <c r="B136" s="310" t="s">
        <v>197</v>
      </c>
      <c r="C136" s="310"/>
      <c r="D136" s="341"/>
      <c r="E136" s="341"/>
      <c r="F136" s="341"/>
      <c r="G136" s="341"/>
      <c r="H136" s="341"/>
      <c r="I136" s="342"/>
      <c r="J136" s="342"/>
      <c r="K136" s="74"/>
    </row>
    <row r="137" spans="1:11" ht="15" customHeight="1">
      <c r="A137" s="75"/>
      <c r="B137" s="310" t="s">
        <v>198</v>
      </c>
      <c r="C137" s="310"/>
      <c r="D137" s="341"/>
      <c r="E137" s="341"/>
      <c r="F137" s="341"/>
      <c r="G137" s="341"/>
      <c r="H137" s="341"/>
      <c r="I137" s="341"/>
      <c r="J137" s="341"/>
      <c r="K137" s="74"/>
    </row>
    <row r="138" spans="1:11" ht="15" customHeight="1">
      <c r="A138" s="75"/>
      <c r="B138" s="72"/>
      <c r="C138" s="544"/>
      <c r="D138" s="544"/>
      <c r="E138" s="544"/>
      <c r="F138" s="544"/>
      <c r="G138" s="544"/>
      <c r="H138" s="544"/>
      <c r="I138" s="79"/>
      <c r="J138" s="72"/>
      <c r="K138" s="74"/>
    </row>
    <row r="139" spans="1:11" ht="15" customHeight="1">
      <c r="A139" s="75"/>
      <c r="B139" s="72"/>
      <c r="C139" s="310"/>
      <c r="D139" s="310"/>
      <c r="E139" s="310"/>
      <c r="F139" s="310"/>
      <c r="G139" s="310"/>
      <c r="H139" s="310"/>
      <c r="I139" s="79"/>
      <c r="J139" s="72"/>
      <c r="K139" s="74"/>
    </row>
    <row r="140" spans="1:11" ht="16.899999999999999" customHeight="1">
      <c r="A140" s="75"/>
      <c r="B140" s="72"/>
      <c r="C140" s="310"/>
      <c r="D140" s="310"/>
      <c r="E140" s="310"/>
      <c r="F140" s="310"/>
      <c r="G140" s="310"/>
      <c r="H140" s="310"/>
      <c r="I140" s="79"/>
      <c r="J140" s="72"/>
      <c r="K140" s="74"/>
    </row>
    <row r="141" spans="1:11" ht="18.75" customHeight="1">
      <c r="A141" s="75"/>
      <c r="B141" s="198" t="s">
        <v>313</v>
      </c>
      <c r="C141" s="93"/>
      <c r="D141" s="198"/>
      <c r="E141" s="198"/>
      <c r="F141" s="155"/>
      <c r="G141" s="156" t="s">
        <v>243</v>
      </c>
      <c r="H141" s="263" t="str">
        <f>IF(COUNTBLANK(H128:H133)=0,(H128*H129*(H131+H132-H133)*273/3600/101.3/(273+H130)),"")</f>
        <v/>
      </c>
      <c r="I141" s="263" t="str">
        <f>IF(COUNTBLANK(I128:I133)=0,(I128*I129*(I131+I132-I133)*273/3600/101.3/(273+I130)),"")</f>
        <v/>
      </c>
      <c r="J141" s="72" t="s">
        <v>50</v>
      </c>
      <c r="K141" s="104" t="s">
        <v>47</v>
      </c>
    </row>
    <row r="142" spans="1:11" ht="15" customHeight="1">
      <c r="A142" s="75"/>
      <c r="B142" s="72"/>
      <c r="C142" s="155"/>
      <c r="D142" s="155"/>
      <c r="E142" s="155"/>
      <c r="F142" s="155"/>
      <c r="G142" s="156"/>
      <c r="H142" s="361"/>
      <c r="I142" s="361"/>
      <c r="J142" s="72"/>
      <c r="K142" s="74"/>
    </row>
    <row r="143" spans="1:11" ht="15" customHeight="1">
      <c r="A143" s="75" t="s">
        <v>252</v>
      </c>
      <c r="B143" s="72"/>
      <c r="C143" s="155"/>
      <c r="D143" s="155"/>
      <c r="E143" s="155"/>
      <c r="F143" s="155"/>
      <c r="G143" s="156"/>
      <c r="H143" s="362"/>
      <c r="I143" s="362"/>
      <c r="J143" s="72"/>
      <c r="K143" s="74"/>
    </row>
    <row r="144" spans="1:11" s="21" customFormat="1" ht="18.75" customHeight="1">
      <c r="A144" s="75"/>
      <c r="B144" s="310" t="s">
        <v>233</v>
      </c>
      <c r="C144" s="310"/>
      <c r="D144" s="157"/>
      <c r="E144" s="157"/>
      <c r="F144" s="157"/>
      <c r="G144" s="105" t="s">
        <v>244</v>
      </c>
      <c r="H144" s="257"/>
      <c r="I144" s="381"/>
      <c r="J144" s="158" t="s">
        <v>101</v>
      </c>
      <c r="K144" s="104" t="s">
        <v>47</v>
      </c>
    </row>
    <row r="145" spans="1:11" ht="10.5" customHeight="1">
      <c r="A145" s="92"/>
      <c r="B145" s="72"/>
      <c r="C145" s="72"/>
      <c r="D145" s="72"/>
      <c r="E145" s="72"/>
      <c r="F145" s="72"/>
      <c r="G145" s="72"/>
      <c r="H145" s="72"/>
      <c r="I145" s="72"/>
      <c r="J145" s="72"/>
      <c r="K145" s="74"/>
    </row>
    <row r="146" spans="1:11" ht="15" customHeight="1">
      <c r="A146" s="75"/>
      <c r="B146" s="73" t="s">
        <v>112</v>
      </c>
      <c r="C146" s="72"/>
      <c r="D146" s="72"/>
      <c r="E146" s="72"/>
      <c r="F146" s="72"/>
      <c r="G146" s="72"/>
      <c r="H146" s="72"/>
      <c r="I146" s="72"/>
      <c r="J146" s="72"/>
      <c r="K146" s="74"/>
    </row>
    <row r="147" spans="1:11" ht="15" customHeight="1">
      <c r="A147" s="77"/>
      <c r="B147" s="72"/>
      <c r="C147" s="72"/>
      <c r="D147" s="72"/>
      <c r="E147" s="72"/>
      <c r="F147" s="72"/>
      <c r="G147" s="72"/>
      <c r="H147" s="72"/>
      <c r="I147" s="72"/>
      <c r="J147" s="72"/>
      <c r="K147" s="74"/>
    </row>
    <row r="148" spans="1:11" ht="15" customHeight="1">
      <c r="A148" s="77"/>
      <c r="B148" s="72"/>
      <c r="C148" s="72"/>
      <c r="D148" s="72"/>
      <c r="E148" s="72"/>
      <c r="F148" s="72"/>
      <c r="G148" s="72"/>
      <c r="H148" s="72"/>
      <c r="I148" s="72"/>
      <c r="J148" s="72"/>
      <c r="K148" s="74"/>
    </row>
    <row r="149" spans="1:11" ht="15" customHeight="1">
      <c r="A149" s="77"/>
      <c r="B149" s="72"/>
      <c r="C149" s="72"/>
      <c r="D149" s="72"/>
      <c r="E149" s="72"/>
      <c r="F149" s="72"/>
      <c r="G149" s="72"/>
      <c r="H149" s="72"/>
      <c r="I149" s="72"/>
      <c r="J149" s="72"/>
      <c r="K149" s="74"/>
    </row>
    <row r="150" spans="1:11" ht="15" customHeight="1">
      <c r="A150" s="77"/>
      <c r="B150" s="72"/>
      <c r="C150" s="72"/>
      <c r="D150" s="72"/>
      <c r="E150" s="72"/>
      <c r="F150" s="72"/>
      <c r="G150" s="72"/>
      <c r="H150" s="72"/>
      <c r="I150" s="72"/>
      <c r="J150" s="72"/>
      <c r="K150" s="74"/>
    </row>
    <row r="151" spans="1:11" ht="15" customHeight="1">
      <c r="A151" s="77"/>
      <c r="B151" s="72"/>
      <c r="C151" s="72"/>
      <c r="D151" s="72"/>
      <c r="E151" s="72"/>
      <c r="F151" s="72"/>
      <c r="G151" s="72"/>
      <c r="H151" s="72"/>
      <c r="I151" s="72"/>
      <c r="J151" s="72"/>
      <c r="K151" s="74"/>
    </row>
    <row r="152" spans="1:11" ht="15" customHeight="1">
      <c r="A152" s="77"/>
      <c r="B152" s="72"/>
      <c r="C152" s="72"/>
      <c r="D152" s="72"/>
      <c r="E152" s="72"/>
      <c r="F152" s="72"/>
      <c r="G152" s="72"/>
      <c r="H152" s="72"/>
      <c r="I152" s="72"/>
      <c r="J152" s="72"/>
      <c r="K152" s="74"/>
    </row>
    <row r="153" spans="1:11" ht="15" customHeight="1">
      <c r="A153" s="77"/>
      <c r="B153" s="72"/>
      <c r="C153" s="72"/>
      <c r="D153" s="72"/>
      <c r="E153" s="72"/>
      <c r="F153" s="72"/>
      <c r="G153" s="72"/>
      <c r="H153" s="72"/>
      <c r="I153" s="72"/>
      <c r="J153" s="72"/>
      <c r="K153" s="74"/>
    </row>
    <row r="154" spans="1:11" ht="15" customHeight="1">
      <c r="A154" s="77"/>
      <c r="B154" s="72"/>
      <c r="C154" s="72"/>
      <c r="D154" s="72"/>
      <c r="E154" s="72"/>
      <c r="F154" s="72"/>
      <c r="G154" s="72"/>
      <c r="H154" s="72"/>
      <c r="I154" s="72"/>
      <c r="J154" s="72"/>
      <c r="K154" s="74"/>
    </row>
    <row r="155" spans="1:11" ht="15" customHeight="1">
      <c r="A155" s="77"/>
      <c r="B155" s="72"/>
      <c r="C155" s="72"/>
      <c r="D155" s="72"/>
      <c r="E155" s="72"/>
      <c r="F155" s="72"/>
      <c r="G155" s="72"/>
      <c r="H155" s="72"/>
      <c r="I155" s="72"/>
      <c r="J155" s="72"/>
      <c r="K155" s="74"/>
    </row>
    <row r="156" spans="1:11" ht="15" customHeight="1">
      <c r="A156" s="77"/>
      <c r="B156" s="72"/>
      <c r="C156" s="72"/>
      <c r="D156" s="72"/>
      <c r="E156" s="72"/>
      <c r="F156" s="72"/>
      <c r="G156" s="72"/>
      <c r="H156" s="72"/>
      <c r="I156" s="72"/>
      <c r="J156" s="72"/>
      <c r="K156" s="74"/>
    </row>
    <row r="157" spans="1:11" ht="15" customHeight="1">
      <c r="A157" s="77"/>
      <c r="B157" s="72"/>
      <c r="C157" s="72"/>
      <c r="D157" s="72"/>
      <c r="E157" s="72"/>
      <c r="F157" s="72"/>
      <c r="G157" s="72"/>
      <c r="H157" s="72"/>
      <c r="I157" s="72"/>
      <c r="J157" s="72"/>
      <c r="K157" s="74"/>
    </row>
    <row r="158" spans="1:11" s="59" customFormat="1" ht="12.6" customHeight="1" thickBot="1">
      <c r="A158" s="146"/>
      <c r="B158" s="140"/>
      <c r="C158" s="140"/>
      <c r="D158" s="140"/>
      <c r="E158" s="140"/>
      <c r="F158" s="140"/>
      <c r="G158" s="140"/>
      <c r="H158" s="140"/>
      <c r="I158" s="140"/>
      <c r="J158" s="140"/>
      <c r="K158" s="141"/>
    </row>
    <row r="159" spans="1:11" s="59" customFormat="1" ht="11.25">
      <c r="A159" s="58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1:11" s="59" customFormat="1" ht="7.5" customHeight="1">
      <c r="A160" s="58"/>
      <c r="B160" s="24"/>
      <c r="C160" s="40"/>
      <c r="D160" s="40"/>
      <c r="E160" s="40"/>
      <c r="F160" s="24"/>
      <c r="G160" s="40"/>
      <c r="H160" s="40"/>
      <c r="I160" s="40"/>
      <c r="J160" s="24"/>
      <c r="K160" s="61"/>
    </row>
    <row r="161" ht="8.4499999999999993" customHeight="1"/>
  </sheetData>
  <sheetProtection password="CC9A" sheet="1" objects="1" scenarios="1" formatCells="0" formatRows="0" insertRows="0" deleteRows="0"/>
  <mergeCells count="25">
    <mergeCell ref="G24:H24"/>
    <mergeCell ref="A55:K55"/>
    <mergeCell ref="A2:K2"/>
    <mergeCell ref="B4:F4"/>
    <mergeCell ref="H4:K4"/>
    <mergeCell ref="C5:D5"/>
    <mergeCell ref="E5:F6"/>
    <mergeCell ref="B3:I3"/>
    <mergeCell ref="J3:K3"/>
    <mergeCell ref="H5:H6"/>
    <mergeCell ref="C6:D6"/>
    <mergeCell ref="J5:J6"/>
    <mergeCell ref="B5:B6"/>
    <mergeCell ref="B9:J13"/>
    <mergeCell ref="B15:J15"/>
    <mergeCell ref="C138:H138"/>
    <mergeCell ref="B109:F109"/>
    <mergeCell ref="B56:I56"/>
    <mergeCell ref="H109:K109"/>
    <mergeCell ref="B57:F57"/>
    <mergeCell ref="B108:I108"/>
    <mergeCell ref="J108:K108"/>
    <mergeCell ref="A107:K107"/>
    <mergeCell ref="H57:K57"/>
    <mergeCell ref="J56:K56"/>
  </mergeCells>
  <phoneticPr fontId="3"/>
  <conditionalFormatting sqref="I123">
    <cfRule type="cellIs" dxfId="7" priority="6" stopIfTrue="1" operator="greaterThan">
      <formula>0.1</formula>
    </cfRule>
  </conditionalFormatting>
  <conditionalFormatting sqref="I73">
    <cfRule type="cellIs" dxfId="6" priority="2" stopIfTrue="1" operator="greaterThan">
      <formula>0.1</formula>
    </cfRule>
  </conditionalFormatting>
  <conditionalFormatting sqref="I37">
    <cfRule type="cellIs" dxfId="5" priority="1" stopIfTrue="1" operator="greaterThan">
      <formula>0.1</formula>
    </cfRule>
  </conditionalFormatting>
  <dataValidations count="1">
    <dataValidation type="list" allowBlank="1" showInputMessage="1" showErrorMessage="1" sqref="H135">
      <formula1>"（選択）,湿 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2" manualBreakCount="2">
    <brk id="53" max="10" man="1"/>
    <brk id="161" max="16383" man="1"/>
  </rowBreaks>
  <ignoredErrors>
    <ignoredError sqref="H1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93"/>
  <sheetViews>
    <sheetView view="pageBreakPreview" zoomScaleNormal="100" zoomScaleSheetLayoutView="100" workbookViewId="0">
      <selection activeCell="B5" sqref="B5:D5"/>
    </sheetView>
  </sheetViews>
  <sheetFormatPr defaultColWidth="9" defaultRowHeight="13.5"/>
  <cols>
    <col min="1" max="1" width="7.875" style="1" customWidth="1"/>
    <col min="2" max="2" width="8.75" style="1" customWidth="1"/>
    <col min="3" max="3" width="7" style="1" customWidth="1"/>
    <col min="4" max="4" width="9.25" style="1" customWidth="1"/>
    <col min="5" max="5" width="11.125" style="1" customWidth="1"/>
    <col min="6" max="6" width="8.625" style="1" customWidth="1"/>
    <col min="7" max="7" width="9.125" style="1" customWidth="1"/>
    <col min="8" max="8" width="8.625" style="1" customWidth="1"/>
    <col min="9" max="9" width="9.25" style="1" customWidth="1"/>
    <col min="10" max="10" width="10.375" style="1" customWidth="1"/>
    <col min="11" max="16384" width="9" style="1"/>
  </cols>
  <sheetData>
    <row r="1" spans="1:11" ht="15" customHeight="1" thickBot="1">
      <c r="A1" s="93"/>
      <c r="B1" s="93"/>
      <c r="C1" s="93"/>
      <c r="D1" s="93"/>
      <c r="E1" s="93"/>
      <c r="F1" s="93"/>
      <c r="G1" s="93"/>
      <c r="H1" s="93"/>
      <c r="I1" s="93"/>
      <c r="J1" s="93"/>
    </row>
    <row r="2" spans="1:11" s="21" customFormat="1" ht="18.75" customHeight="1" thickBot="1">
      <c r="A2" s="551" t="s">
        <v>246</v>
      </c>
      <c r="B2" s="552"/>
      <c r="C2" s="552"/>
      <c r="D2" s="552"/>
      <c r="E2" s="552"/>
      <c r="F2" s="552"/>
      <c r="G2" s="552"/>
      <c r="H2" s="552"/>
      <c r="I2" s="552"/>
      <c r="J2" s="553"/>
    </row>
    <row r="3" spans="1:11" s="21" customFormat="1" ht="33.75" customHeight="1" thickTop="1">
      <c r="A3" s="22" t="s">
        <v>110</v>
      </c>
      <c r="B3" s="548" t="str">
        <f>表紙!$B$3&amp;"（４．調理能力）"</f>
        <v>スチームコンベクションオーブン（４．調理能力）</v>
      </c>
      <c r="C3" s="549"/>
      <c r="D3" s="549"/>
      <c r="E3" s="549"/>
      <c r="F3" s="549"/>
      <c r="G3" s="549"/>
      <c r="H3" s="549"/>
      <c r="I3" s="548" t="str">
        <f xml:space="preserve"> IF(表紙!$C$13="選択してください","","ガス種："&amp;表紙!$C$13)</f>
        <v/>
      </c>
      <c r="J3" s="550"/>
      <c r="K3" s="23"/>
    </row>
    <row r="4" spans="1:11" s="21" customFormat="1" ht="18" customHeight="1" thickBot="1">
      <c r="A4" s="5" t="s">
        <v>135</v>
      </c>
      <c r="B4" s="545" t="str">
        <f>IF(表紙!$B$6=0,"",表紙!$B$6)</f>
        <v/>
      </c>
      <c r="C4" s="545"/>
      <c r="D4" s="546"/>
      <c r="E4" s="547"/>
      <c r="F4" s="312" t="s">
        <v>2</v>
      </c>
      <c r="G4" s="563" t="str">
        <f>IF(表紙!$H$5=0,"",表紙!$H$5)</f>
        <v/>
      </c>
      <c r="H4" s="546"/>
      <c r="I4" s="546"/>
      <c r="J4" s="564"/>
    </row>
    <row r="5" spans="1:11" s="21" customFormat="1" ht="18" customHeight="1" thickBot="1">
      <c r="A5" s="238" t="s">
        <v>27</v>
      </c>
      <c r="B5" s="535"/>
      <c r="C5" s="536"/>
      <c r="D5" s="537"/>
      <c r="E5" s="30" t="s">
        <v>23</v>
      </c>
      <c r="F5" s="244"/>
      <c r="G5" s="306" t="s">
        <v>18</v>
      </c>
      <c r="H5" s="244"/>
      <c r="I5" s="30" t="s">
        <v>19</v>
      </c>
      <c r="J5" s="55"/>
    </row>
    <row r="6" spans="1:11" s="21" customFormat="1" ht="10.15" customHeight="1">
      <c r="A6" s="75"/>
      <c r="B6" s="72"/>
      <c r="C6" s="72"/>
      <c r="D6" s="72"/>
      <c r="E6" s="72"/>
      <c r="F6" s="72"/>
      <c r="G6" s="72"/>
      <c r="H6" s="72"/>
      <c r="I6" s="72"/>
      <c r="J6" s="74"/>
    </row>
    <row r="7" spans="1:11" s="21" customFormat="1" ht="12">
      <c r="A7" s="75"/>
      <c r="B7" s="142" t="s">
        <v>302</v>
      </c>
      <c r="C7" s="72"/>
      <c r="D7" s="72"/>
      <c r="E7" s="72"/>
      <c r="F7" s="72"/>
      <c r="G7" s="72"/>
      <c r="H7" s="72"/>
      <c r="I7" s="72"/>
      <c r="J7" s="74"/>
    </row>
    <row r="8" spans="1:11" s="21" customFormat="1" ht="18" customHeight="1">
      <c r="A8" s="75"/>
      <c r="B8" s="567" t="s">
        <v>328</v>
      </c>
      <c r="C8" s="567"/>
      <c r="D8" s="567"/>
      <c r="E8" s="567"/>
      <c r="F8" s="567"/>
      <c r="G8" s="567"/>
      <c r="H8" s="567"/>
      <c r="I8" s="567"/>
      <c r="J8" s="74"/>
    </row>
    <row r="9" spans="1:11" s="21" customFormat="1" ht="18" customHeight="1">
      <c r="A9" s="75"/>
      <c r="B9" s="567"/>
      <c r="C9" s="567"/>
      <c r="D9" s="567"/>
      <c r="E9" s="567"/>
      <c r="F9" s="567"/>
      <c r="G9" s="567"/>
      <c r="H9" s="567"/>
      <c r="I9" s="567"/>
      <c r="J9" s="74"/>
    </row>
    <row r="10" spans="1:11" s="21" customFormat="1" ht="18" customHeight="1">
      <c r="A10" s="75"/>
      <c r="B10" s="567"/>
      <c r="C10" s="567"/>
      <c r="D10" s="567"/>
      <c r="E10" s="567"/>
      <c r="F10" s="567"/>
      <c r="G10" s="567"/>
      <c r="H10" s="567"/>
      <c r="I10" s="567"/>
      <c r="J10" s="74"/>
    </row>
    <row r="11" spans="1:11" s="21" customFormat="1" ht="18" customHeight="1">
      <c r="A11" s="75"/>
      <c r="B11" s="567"/>
      <c r="C11" s="567"/>
      <c r="D11" s="567"/>
      <c r="E11" s="567"/>
      <c r="F11" s="567"/>
      <c r="G11" s="567"/>
      <c r="H11" s="567"/>
      <c r="I11" s="567"/>
      <c r="J11" s="104"/>
    </row>
    <row r="12" spans="1:11" s="21" customFormat="1" ht="18" customHeight="1">
      <c r="A12" s="75"/>
      <c r="B12" s="567"/>
      <c r="C12" s="567"/>
      <c r="D12" s="567"/>
      <c r="E12" s="567"/>
      <c r="F12" s="567"/>
      <c r="G12" s="567"/>
      <c r="H12" s="567"/>
      <c r="I12" s="567"/>
      <c r="J12" s="104"/>
    </row>
    <row r="13" spans="1:11" s="21" customFormat="1" ht="18" customHeight="1">
      <c r="A13" s="75"/>
      <c r="B13" s="567"/>
      <c r="C13" s="567"/>
      <c r="D13" s="567"/>
      <c r="E13" s="567"/>
      <c r="F13" s="567"/>
      <c r="G13" s="567"/>
      <c r="H13" s="567"/>
      <c r="I13" s="567"/>
      <c r="J13" s="104"/>
    </row>
    <row r="14" spans="1:11" s="21" customFormat="1" ht="18" customHeight="1">
      <c r="A14" s="75"/>
      <c r="B14" s="567"/>
      <c r="C14" s="567"/>
      <c r="D14" s="567"/>
      <c r="E14" s="567"/>
      <c r="F14" s="567"/>
      <c r="G14" s="567"/>
      <c r="H14" s="567"/>
      <c r="I14" s="567"/>
      <c r="J14" s="104"/>
    </row>
    <row r="15" spans="1:11" s="21" customFormat="1" ht="30.75" customHeight="1">
      <c r="A15" s="75"/>
      <c r="B15" s="567"/>
      <c r="C15" s="567"/>
      <c r="D15" s="567"/>
      <c r="E15" s="567"/>
      <c r="F15" s="567"/>
      <c r="G15" s="567"/>
      <c r="H15" s="567"/>
      <c r="I15" s="567"/>
      <c r="J15" s="104"/>
    </row>
    <row r="16" spans="1:11" s="21" customFormat="1" ht="10.15" customHeight="1">
      <c r="A16" s="75"/>
      <c r="B16" s="237"/>
      <c r="C16" s="237"/>
      <c r="D16" s="237"/>
      <c r="E16" s="237"/>
      <c r="F16" s="237"/>
      <c r="G16" s="237"/>
      <c r="H16" s="237"/>
      <c r="I16" s="237"/>
      <c r="J16" s="104"/>
    </row>
    <row r="17" spans="1:11" s="21" customFormat="1" ht="18" customHeight="1">
      <c r="A17" s="75"/>
      <c r="B17" s="72"/>
      <c r="C17" s="309"/>
      <c r="D17" s="84"/>
      <c r="E17" s="72"/>
      <c r="F17" s="72"/>
      <c r="G17" s="150" t="s">
        <v>86</v>
      </c>
      <c r="H17" s="380"/>
      <c r="I17" s="72"/>
      <c r="J17" s="104"/>
    </row>
    <row r="18" spans="1:11" s="21" customFormat="1" ht="18" customHeight="1">
      <c r="A18" s="75"/>
      <c r="B18" s="72"/>
      <c r="C18" s="309"/>
      <c r="D18" s="72"/>
      <c r="E18" s="72"/>
      <c r="F18" s="72"/>
      <c r="G18" s="150" t="s">
        <v>66</v>
      </c>
      <c r="H18" s="262"/>
      <c r="I18" s="309" t="s">
        <v>33</v>
      </c>
      <c r="J18" s="205" t="s">
        <v>64</v>
      </c>
    </row>
    <row r="19" spans="1:11" s="21" customFormat="1" ht="18" customHeight="1">
      <c r="A19" s="75"/>
      <c r="B19" s="72"/>
      <c r="C19" s="309"/>
      <c r="D19" s="72"/>
      <c r="E19" s="72"/>
      <c r="F19" s="72"/>
      <c r="G19" s="150" t="s">
        <v>65</v>
      </c>
      <c r="H19" s="262"/>
      <c r="I19" s="309" t="s">
        <v>33</v>
      </c>
      <c r="J19" s="205" t="s">
        <v>64</v>
      </c>
    </row>
    <row r="20" spans="1:11" s="21" customFormat="1" ht="18" customHeight="1">
      <c r="A20" s="75"/>
      <c r="B20" s="72"/>
      <c r="C20" s="309"/>
      <c r="D20" s="72"/>
      <c r="E20" s="72"/>
      <c r="F20" s="72"/>
      <c r="G20" s="150" t="s">
        <v>67</v>
      </c>
      <c r="H20" s="216"/>
      <c r="I20" s="309"/>
      <c r="J20" s="205"/>
    </row>
    <row r="21" spans="1:11" s="21" customFormat="1" ht="18" customHeight="1">
      <c r="A21" s="75"/>
      <c r="B21" s="72"/>
      <c r="C21" s="309"/>
      <c r="D21" s="72"/>
      <c r="E21" s="72"/>
      <c r="F21" s="72"/>
      <c r="G21" s="150" t="s">
        <v>68</v>
      </c>
      <c r="H21" s="216"/>
      <c r="I21" s="85"/>
      <c r="J21" s="205"/>
    </row>
    <row r="22" spans="1:11" s="21" customFormat="1" ht="18" customHeight="1">
      <c r="A22" s="75"/>
      <c r="B22" s="72"/>
      <c r="C22" s="309"/>
      <c r="D22" s="72"/>
      <c r="E22" s="309"/>
      <c r="F22" s="72"/>
      <c r="G22" s="159"/>
      <c r="H22" s="311"/>
      <c r="I22" s="314"/>
      <c r="J22" s="205"/>
    </row>
    <row r="23" spans="1:11" s="21" customFormat="1" ht="18" customHeight="1">
      <c r="A23" s="75"/>
      <c r="B23" s="310" t="s">
        <v>270</v>
      </c>
      <c r="C23" s="310"/>
      <c r="D23" s="310"/>
      <c r="E23" s="310"/>
      <c r="F23" s="72"/>
      <c r="G23" s="160" t="s">
        <v>278</v>
      </c>
      <c r="H23" s="281"/>
      <c r="I23" s="72" t="s">
        <v>51</v>
      </c>
      <c r="J23" s="205" t="s">
        <v>64</v>
      </c>
      <c r="K23" s="23"/>
    </row>
    <row r="24" spans="1:11" s="21" customFormat="1" ht="18" customHeight="1">
      <c r="A24" s="75"/>
      <c r="B24" s="109"/>
      <c r="C24" s="109"/>
      <c r="D24" s="72"/>
      <c r="E24" s="72"/>
      <c r="F24" s="161"/>
      <c r="G24" s="162"/>
      <c r="H24" s="150"/>
      <c r="I24" s="72"/>
      <c r="J24" s="104"/>
      <c r="K24" s="23"/>
    </row>
    <row r="25" spans="1:11" s="21" customFormat="1" ht="18" customHeight="1">
      <c r="A25" s="75"/>
      <c r="B25" s="310" t="s">
        <v>271</v>
      </c>
      <c r="C25" s="310"/>
      <c r="D25" s="310"/>
      <c r="E25" s="310"/>
      <c r="F25" s="72"/>
      <c r="G25" s="160" t="s">
        <v>279</v>
      </c>
      <c r="H25" s="282"/>
      <c r="I25" s="72" t="s">
        <v>49</v>
      </c>
      <c r="J25" s="104" t="s">
        <v>92</v>
      </c>
    </row>
    <row r="26" spans="1:11" s="21" customFormat="1" ht="18" customHeight="1">
      <c r="A26" s="75"/>
      <c r="B26" s="72"/>
      <c r="C26" s="73"/>
      <c r="D26" s="79"/>
      <c r="E26" s="79"/>
      <c r="F26" s="163"/>
      <c r="G26" s="164"/>
      <c r="H26" s="150"/>
      <c r="I26" s="72"/>
      <c r="J26" s="104"/>
    </row>
    <row r="27" spans="1:11" s="21" customFormat="1" ht="18" customHeight="1">
      <c r="A27" s="75"/>
      <c r="B27" s="142" t="s">
        <v>235</v>
      </c>
      <c r="C27" s="73"/>
      <c r="D27" s="79"/>
      <c r="E27" s="79"/>
      <c r="F27" s="163"/>
      <c r="G27" s="164"/>
      <c r="H27" s="150"/>
      <c r="I27" s="72"/>
      <c r="J27" s="104"/>
    </row>
    <row r="28" spans="1:11" s="21" customFormat="1" ht="18" customHeight="1">
      <c r="A28" s="75"/>
      <c r="B28" s="310" t="s">
        <v>315</v>
      </c>
      <c r="C28" s="72"/>
      <c r="D28" s="157"/>
      <c r="E28" s="157"/>
      <c r="F28" s="157"/>
      <c r="G28" s="148"/>
      <c r="H28" s="157"/>
      <c r="I28" s="157"/>
      <c r="J28" s="104"/>
    </row>
    <row r="29" spans="1:11" s="21" customFormat="1" ht="18" customHeight="1">
      <c r="A29" s="75"/>
      <c r="B29" s="310"/>
      <c r="C29" s="157"/>
      <c r="D29" s="157"/>
      <c r="E29" s="157"/>
      <c r="F29" s="157"/>
      <c r="G29" s="148"/>
      <c r="H29" s="157"/>
      <c r="I29" s="157"/>
      <c r="J29" s="104"/>
    </row>
    <row r="30" spans="1:11" s="21" customFormat="1" ht="18" customHeight="1">
      <c r="A30" s="75"/>
      <c r="B30" s="310"/>
      <c r="C30" s="157"/>
      <c r="D30" s="157"/>
      <c r="E30" s="157"/>
      <c r="F30" s="157"/>
      <c r="G30" s="148"/>
      <c r="H30" s="157"/>
      <c r="I30" s="157"/>
      <c r="J30" s="104"/>
    </row>
    <row r="31" spans="1:11" s="21" customFormat="1" ht="18" customHeight="1">
      <c r="A31" s="75"/>
      <c r="B31" s="310"/>
      <c r="C31" s="157"/>
      <c r="D31" s="157"/>
      <c r="E31" s="157"/>
      <c r="F31" s="157"/>
      <c r="G31" s="148"/>
      <c r="H31" s="157"/>
      <c r="I31" s="157"/>
      <c r="J31" s="104"/>
    </row>
    <row r="32" spans="1:11" s="21" customFormat="1" ht="18" customHeight="1">
      <c r="A32" s="75"/>
      <c r="B32" s="344" t="s">
        <v>269</v>
      </c>
      <c r="C32" s="344"/>
      <c r="D32" s="344"/>
      <c r="E32" s="344"/>
      <c r="F32" s="310"/>
      <c r="G32" s="197" t="s">
        <v>211</v>
      </c>
      <c r="H32" s="257"/>
      <c r="I32" s="343" t="s">
        <v>226</v>
      </c>
      <c r="J32" s="104" t="s">
        <v>47</v>
      </c>
    </row>
    <row r="33" spans="1:10" s="21" customFormat="1" ht="18" customHeight="1">
      <c r="A33" s="75"/>
      <c r="B33" s="344" t="s">
        <v>264</v>
      </c>
      <c r="C33" s="344"/>
      <c r="D33" s="344"/>
      <c r="E33" s="344"/>
      <c r="F33" s="310"/>
      <c r="G33" s="197" t="s">
        <v>212</v>
      </c>
      <c r="H33" s="258"/>
      <c r="I33" s="363" t="s">
        <v>303</v>
      </c>
      <c r="J33" s="205" t="s">
        <v>64</v>
      </c>
    </row>
    <row r="34" spans="1:10" s="21" customFormat="1" ht="18" customHeight="1">
      <c r="A34" s="75"/>
      <c r="B34" s="344" t="s">
        <v>265</v>
      </c>
      <c r="C34" s="344"/>
      <c r="D34" s="344"/>
      <c r="E34" s="344"/>
      <c r="F34" s="344"/>
      <c r="G34" s="197" t="s">
        <v>213</v>
      </c>
      <c r="H34" s="259"/>
      <c r="I34" s="343" t="s">
        <v>94</v>
      </c>
      <c r="J34" s="104" t="s">
        <v>93</v>
      </c>
    </row>
    <row r="35" spans="1:10" s="21" customFormat="1" ht="18" customHeight="1">
      <c r="A35" s="75"/>
      <c r="B35" s="344" t="s">
        <v>266</v>
      </c>
      <c r="C35" s="344"/>
      <c r="D35" s="344"/>
      <c r="E35" s="344"/>
      <c r="F35" s="310"/>
      <c r="G35" s="197" t="s">
        <v>203</v>
      </c>
      <c r="H35" s="260"/>
      <c r="I35" s="343" t="s">
        <v>95</v>
      </c>
      <c r="J35" s="104" t="s">
        <v>92</v>
      </c>
    </row>
    <row r="36" spans="1:10" s="21" customFormat="1" ht="18" customHeight="1">
      <c r="A36" s="75"/>
      <c r="B36" s="347" t="s">
        <v>267</v>
      </c>
      <c r="C36" s="347"/>
      <c r="D36" s="347"/>
      <c r="E36" s="347"/>
      <c r="F36" s="347"/>
      <c r="G36" s="197" t="s">
        <v>214</v>
      </c>
      <c r="H36" s="260"/>
      <c r="I36" s="343" t="s">
        <v>95</v>
      </c>
      <c r="J36" s="104" t="s">
        <v>92</v>
      </c>
    </row>
    <row r="37" spans="1:10" s="21" customFormat="1" ht="18" customHeight="1">
      <c r="A37" s="75"/>
      <c r="B37" s="347" t="s">
        <v>268</v>
      </c>
      <c r="C37" s="347"/>
      <c r="D37" s="347"/>
      <c r="E37" s="347"/>
      <c r="F37" s="347"/>
      <c r="G37" s="197" t="s">
        <v>215</v>
      </c>
      <c r="H37" s="261" t="str">
        <f>IF(H34="","",IF(H39="乾　式","0",10^(7.203-1735.74/(H34+234))))</f>
        <v/>
      </c>
      <c r="I37" s="343" t="s">
        <v>95</v>
      </c>
      <c r="J37" s="104" t="s">
        <v>92</v>
      </c>
    </row>
    <row r="38" spans="1:10" s="21" customFormat="1" ht="6.75" customHeight="1">
      <c r="A38" s="75"/>
      <c r="B38" s="72"/>
      <c r="C38" s="364"/>
      <c r="D38" s="364"/>
      <c r="E38" s="364"/>
      <c r="F38" s="364"/>
      <c r="G38" s="365"/>
      <c r="H38" s="366"/>
      <c r="I38" s="343"/>
      <c r="J38" s="104"/>
    </row>
    <row r="39" spans="1:10" s="21" customFormat="1" ht="18" customHeight="1">
      <c r="A39" s="75"/>
      <c r="B39" s="73" t="s">
        <v>254</v>
      </c>
      <c r="C39" s="79"/>
      <c r="D39" s="150"/>
      <c r="E39" s="72"/>
      <c r="F39" s="364"/>
      <c r="G39" s="367"/>
      <c r="H39" s="379" t="s">
        <v>334</v>
      </c>
      <c r="I39" s="72"/>
      <c r="J39" s="368"/>
    </row>
    <row r="40" spans="1:10" s="21" customFormat="1" ht="18" customHeight="1">
      <c r="A40" s="75"/>
      <c r="B40" s="542" t="s">
        <v>197</v>
      </c>
      <c r="C40" s="566"/>
      <c r="D40" s="566"/>
      <c r="E40" s="566"/>
      <c r="F40" s="566"/>
      <c r="G40" s="566"/>
      <c r="H40" s="343"/>
      <c r="I40" s="343"/>
      <c r="J40" s="368"/>
    </row>
    <row r="41" spans="1:10" s="21" customFormat="1" ht="18" customHeight="1">
      <c r="A41" s="75"/>
      <c r="B41" s="542" t="s">
        <v>198</v>
      </c>
      <c r="C41" s="566"/>
      <c r="D41" s="566"/>
      <c r="E41" s="566"/>
      <c r="F41" s="566"/>
      <c r="G41" s="566"/>
      <c r="H41" s="566"/>
      <c r="I41" s="566"/>
      <c r="J41" s="368"/>
    </row>
    <row r="42" spans="1:10" s="21" customFormat="1" ht="18" customHeight="1">
      <c r="A42" s="75"/>
      <c r="B42" s="544"/>
      <c r="C42" s="544"/>
      <c r="D42" s="544"/>
      <c r="E42" s="544"/>
      <c r="F42" s="544"/>
      <c r="G42" s="544"/>
      <c r="H42" s="79"/>
      <c r="I42" s="72"/>
      <c r="J42" s="368"/>
    </row>
    <row r="43" spans="1:10" s="21" customFormat="1" ht="18" customHeight="1" thickBot="1">
      <c r="A43" s="75"/>
      <c r="B43" s="310"/>
      <c r="C43" s="310"/>
      <c r="D43" s="310"/>
      <c r="E43" s="310"/>
      <c r="F43" s="310"/>
      <c r="G43" s="310"/>
      <c r="H43" s="72"/>
      <c r="I43" s="72"/>
      <c r="J43" s="104"/>
    </row>
    <row r="44" spans="1:10" s="21" customFormat="1" ht="18" customHeight="1" thickBot="1">
      <c r="A44" s="75"/>
      <c r="B44" s="310" t="s">
        <v>316</v>
      </c>
      <c r="C44" s="165"/>
      <c r="D44" s="165"/>
      <c r="E44" s="72"/>
      <c r="F44" s="72"/>
      <c r="G44" s="156" t="s">
        <v>169</v>
      </c>
      <c r="H44" s="232" t="str">
        <f>IF(COUNTBLANK(H32:H37)=0,(H32*H33*(H35+H36-H37)*273/3600/101.3/(273+H34)),"")</f>
        <v/>
      </c>
      <c r="I44" s="72" t="s">
        <v>50</v>
      </c>
      <c r="J44" s="104" t="s">
        <v>47</v>
      </c>
    </row>
    <row r="45" spans="1:10" s="21" customFormat="1" ht="18" customHeight="1">
      <c r="A45" s="75"/>
      <c r="B45" s="310"/>
      <c r="C45" s="165"/>
      <c r="D45" s="165"/>
      <c r="E45" s="72"/>
      <c r="F45" s="72"/>
      <c r="G45" s="156"/>
      <c r="H45" s="176"/>
      <c r="I45" s="72"/>
      <c r="J45" s="104"/>
    </row>
    <row r="46" spans="1:10" s="21" customFormat="1" ht="18" customHeight="1">
      <c r="A46" s="75"/>
      <c r="B46" s="310" t="s">
        <v>272</v>
      </c>
      <c r="C46" s="157"/>
      <c r="D46" s="157"/>
      <c r="E46" s="157"/>
      <c r="F46" s="72"/>
      <c r="G46" s="105" t="s">
        <v>234</v>
      </c>
      <c r="H46" s="64"/>
      <c r="I46" s="158" t="s">
        <v>35</v>
      </c>
      <c r="J46" s="104" t="s">
        <v>3</v>
      </c>
    </row>
    <row r="47" spans="1:10" s="21" customFormat="1" ht="9.75" customHeight="1">
      <c r="A47" s="75"/>
      <c r="B47" s="310"/>
      <c r="C47" s="165"/>
      <c r="D47" s="165"/>
      <c r="E47" s="72"/>
      <c r="F47" s="72"/>
      <c r="G47" s="156"/>
      <c r="H47" s="176"/>
      <c r="I47" s="72"/>
      <c r="J47" s="104"/>
    </row>
    <row r="48" spans="1:10" s="21" customFormat="1" ht="18" customHeight="1" thickBot="1">
      <c r="A48" s="80"/>
      <c r="B48" s="81"/>
      <c r="C48" s="125"/>
      <c r="D48" s="169"/>
      <c r="E48" s="132"/>
      <c r="F48" s="125"/>
      <c r="G48" s="125"/>
      <c r="H48" s="70"/>
      <c r="I48" s="81"/>
      <c r="J48" s="82"/>
    </row>
    <row r="49" spans="1:11" s="21" customFormat="1" ht="18" customHeight="1" thickBot="1">
      <c r="A49" s="65"/>
      <c r="B49" s="65"/>
      <c r="C49" s="66"/>
      <c r="D49" s="67"/>
      <c r="E49" s="68"/>
      <c r="F49" s="66"/>
      <c r="G49" s="66"/>
      <c r="H49" s="66"/>
      <c r="I49" s="65"/>
      <c r="J49" s="65"/>
    </row>
    <row r="50" spans="1:11" s="21" customFormat="1" ht="18.75" customHeight="1" thickBot="1">
      <c r="A50" s="551" t="s">
        <v>246</v>
      </c>
      <c r="B50" s="552"/>
      <c r="C50" s="552"/>
      <c r="D50" s="552"/>
      <c r="E50" s="552"/>
      <c r="F50" s="552"/>
      <c r="G50" s="552"/>
      <c r="H50" s="552"/>
      <c r="I50" s="552"/>
      <c r="J50" s="553"/>
    </row>
    <row r="51" spans="1:11" s="21" customFormat="1" ht="33.75" customHeight="1" thickTop="1">
      <c r="A51" s="22" t="s">
        <v>110</v>
      </c>
      <c r="B51" s="548" t="str">
        <f>表紙!$B$3&amp;"（４．調理能力）"</f>
        <v>スチームコンベクションオーブン（４．調理能力）</v>
      </c>
      <c r="C51" s="549"/>
      <c r="D51" s="549"/>
      <c r="E51" s="549"/>
      <c r="F51" s="549"/>
      <c r="G51" s="549"/>
      <c r="H51" s="565"/>
      <c r="I51" s="548" t="str">
        <f xml:space="preserve"> IF(表紙!$C$13="選択してください","","ガス種："&amp;表紙!$C$13)</f>
        <v/>
      </c>
      <c r="J51" s="550"/>
      <c r="K51" s="23"/>
    </row>
    <row r="52" spans="1:11" s="21" customFormat="1" ht="18" customHeight="1" thickBot="1">
      <c r="A52" s="5" t="s">
        <v>135</v>
      </c>
      <c r="B52" s="545" t="str">
        <f>IF(表紙!$B$6=0,"",表紙!$B$6)</f>
        <v/>
      </c>
      <c r="C52" s="545"/>
      <c r="D52" s="546"/>
      <c r="E52" s="547"/>
      <c r="F52" s="312" t="s">
        <v>2</v>
      </c>
      <c r="G52" s="563" t="str">
        <f>IF(表紙!$H$5=0,"",表紙!$H$5)</f>
        <v/>
      </c>
      <c r="H52" s="546"/>
      <c r="I52" s="546"/>
      <c r="J52" s="564"/>
    </row>
    <row r="53" spans="1:11" s="21" customFormat="1" ht="18" customHeight="1">
      <c r="A53" s="75"/>
      <c r="B53" s="72"/>
      <c r="C53" s="79"/>
      <c r="D53" s="79"/>
      <c r="E53" s="79"/>
      <c r="F53" s="79"/>
      <c r="G53" s="79"/>
      <c r="H53" s="79"/>
      <c r="I53" s="72"/>
      <c r="J53" s="74"/>
    </row>
    <row r="54" spans="1:11" s="21" customFormat="1" ht="18" customHeight="1">
      <c r="A54" s="75"/>
      <c r="B54" s="72"/>
      <c r="C54" s="79"/>
      <c r="D54" s="79"/>
      <c r="E54" s="79"/>
      <c r="F54" s="79"/>
      <c r="G54" s="79"/>
      <c r="H54" s="79"/>
      <c r="I54" s="72"/>
      <c r="J54" s="74"/>
    </row>
    <row r="55" spans="1:11" s="21" customFormat="1" ht="18" customHeight="1">
      <c r="A55" s="75"/>
      <c r="B55" s="73" t="s">
        <v>170</v>
      </c>
      <c r="C55" s="166"/>
      <c r="D55" s="166"/>
      <c r="E55" s="166"/>
      <c r="F55" s="76"/>
      <c r="G55" s="167"/>
      <c r="H55" s="166"/>
      <c r="I55" s="166"/>
      <c r="J55" s="74"/>
    </row>
    <row r="56" spans="1:11" s="21" customFormat="1" ht="18" customHeight="1">
      <c r="A56" s="75"/>
      <c r="B56" s="95"/>
      <c r="C56" s="166"/>
      <c r="D56" s="166"/>
      <c r="E56" s="166"/>
      <c r="F56" s="76"/>
      <c r="G56" s="167"/>
      <c r="H56" s="166"/>
      <c r="I56" s="166"/>
      <c r="J56" s="74"/>
    </row>
    <row r="57" spans="1:11" s="21" customFormat="1" ht="18" customHeight="1">
      <c r="A57" s="75"/>
      <c r="B57" s="95"/>
      <c r="C57" s="166"/>
      <c r="D57" s="166"/>
      <c r="E57" s="166"/>
      <c r="F57" s="76"/>
      <c r="G57" s="167"/>
      <c r="H57" s="166"/>
      <c r="I57" s="166"/>
      <c r="J57" s="74"/>
    </row>
    <row r="58" spans="1:11" s="21" customFormat="1" ht="18" customHeight="1">
      <c r="A58" s="75"/>
      <c r="B58" s="95"/>
      <c r="C58" s="166"/>
      <c r="D58" s="166"/>
      <c r="E58" s="166"/>
      <c r="F58" s="76"/>
      <c r="G58" s="167"/>
      <c r="H58" s="166"/>
      <c r="I58" s="166"/>
      <c r="J58" s="74"/>
    </row>
    <row r="59" spans="1:11" s="21" customFormat="1" ht="18" customHeight="1">
      <c r="A59" s="75"/>
      <c r="B59" s="95"/>
      <c r="C59" s="166"/>
      <c r="D59" s="166"/>
      <c r="E59" s="166"/>
      <c r="F59" s="76"/>
      <c r="G59" s="167"/>
      <c r="H59" s="166"/>
      <c r="I59" s="166"/>
      <c r="J59" s="74"/>
    </row>
    <row r="60" spans="1:11" s="21" customFormat="1" ht="18" customHeight="1">
      <c r="A60" s="75"/>
      <c r="B60" s="95"/>
      <c r="C60" s="166"/>
      <c r="D60" s="166"/>
      <c r="E60" s="166"/>
      <c r="F60" s="76"/>
      <c r="G60" s="167"/>
      <c r="H60" s="166"/>
      <c r="I60" s="166"/>
      <c r="J60" s="74"/>
    </row>
    <row r="61" spans="1:11" s="21" customFormat="1" ht="18" customHeight="1">
      <c r="A61" s="75"/>
      <c r="B61" s="95"/>
      <c r="C61" s="166"/>
      <c r="D61" s="166"/>
      <c r="E61" s="166"/>
      <c r="F61" s="76"/>
      <c r="G61" s="167"/>
      <c r="H61" s="166"/>
      <c r="I61" s="166"/>
      <c r="J61" s="74"/>
    </row>
    <row r="62" spans="1:11" s="21" customFormat="1" ht="18" customHeight="1">
      <c r="A62" s="75"/>
      <c r="B62" s="95"/>
      <c r="C62" s="166"/>
      <c r="D62" s="166"/>
      <c r="E62" s="166"/>
      <c r="F62" s="76"/>
      <c r="G62" s="167"/>
      <c r="H62" s="166"/>
      <c r="I62" s="166"/>
      <c r="J62" s="74"/>
    </row>
    <row r="63" spans="1:11" s="21" customFormat="1" ht="18" customHeight="1">
      <c r="A63" s="75"/>
      <c r="B63" s="95"/>
      <c r="C63" s="166"/>
      <c r="D63" s="166"/>
      <c r="E63" s="166"/>
      <c r="F63" s="76"/>
      <c r="G63" s="167"/>
      <c r="H63" s="166"/>
      <c r="I63" s="166"/>
      <c r="J63" s="74"/>
    </row>
    <row r="64" spans="1:11" s="21" customFormat="1" ht="18" customHeight="1">
      <c r="A64" s="75"/>
      <c r="B64" s="95"/>
      <c r="C64" s="166"/>
      <c r="D64" s="166"/>
      <c r="E64" s="166"/>
      <c r="F64" s="76"/>
      <c r="G64" s="167"/>
      <c r="H64" s="166"/>
      <c r="I64" s="166"/>
      <c r="J64" s="74"/>
    </row>
    <row r="65" spans="1:10" s="21" customFormat="1" ht="18" customHeight="1">
      <c r="A65" s="75"/>
      <c r="B65" s="95"/>
      <c r="C65" s="166"/>
      <c r="D65" s="166"/>
      <c r="E65" s="166"/>
      <c r="F65" s="76"/>
      <c r="G65" s="167"/>
      <c r="H65" s="166"/>
      <c r="I65" s="166"/>
      <c r="J65" s="74"/>
    </row>
    <row r="66" spans="1:10" s="21" customFormat="1" ht="18" customHeight="1">
      <c r="A66" s="75"/>
      <c r="B66" s="95"/>
      <c r="C66" s="166"/>
      <c r="D66" s="166"/>
      <c r="E66" s="166"/>
      <c r="F66" s="76"/>
      <c r="G66" s="167"/>
      <c r="H66" s="166"/>
      <c r="I66" s="166"/>
      <c r="J66" s="74"/>
    </row>
    <row r="67" spans="1:10" s="21" customFormat="1" ht="18" customHeight="1">
      <c r="A67" s="75"/>
      <c r="B67" s="73"/>
      <c r="C67" s="166"/>
      <c r="D67" s="166"/>
      <c r="E67" s="166"/>
      <c r="F67" s="76"/>
      <c r="G67" s="167"/>
      <c r="H67" s="166"/>
      <c r="I67" s="166"/>
      <c r="J67" s="74"/>
    </row>
    <row r="68" spans="1:10" s="21" customFormat="1" ht="18" customHeight="1">
      <c r="A68" s="75"/>
      <c r="B68" s="73"/>
      <c r="C68" s="166"/>
      <c r="D68" s="166"/>
      <c r="E68" s="166"/>
      <c r="F68" s="76"/>
      <c r="G68" s="167"/>
      <c r="H68" s="166"/>
      <c r="I68" s="166"/>
      <c r="J68" s="74"/>
    </row>
    <row r="69" spans="1:10" s="21" customFormat="1" ht="18" customHeight="1">
      <c r="A69" s="75"/>
      <c r="B69" s="73" t="s">
        <v>171</v>
      </c>
      <c r="C69" s="166"/>
      <c r="D69" s="166"/>
      <c r="E69" s="166"/>
      <c r="F69" s="76"/>
      <c r="G69" s="167"/>
      <c r="H69" s="166"/>
      <c r="I69" s="166"/>
      <c r="J69" s="74"/>
    </row>
    <row r="70" spans="1:10" s="21" customFormat="1" ht="18" customHeight="1">
      <c r="A70" s="75"/>
      <c r="B70" s="95"/>
      <c r="C70" s="166"/>
      <c r="D70" s="166"/>
      <c r="E70" s="166"/>
      <c r="F70" s="76"/>
      <c r="G70" s="167"/>
      <c r="H70" s="166"/>
      <c r="I70" s="166"/>
      <c r="J70" s="74"/>
    </row>
    <row r="71" spans="1:10" s="21" customFormat="1" ht="18" customHeight="1">
      <c r="A71" s="75"/>
      <c r="B71" s="95"/>
      <c r="C71" s="166"/>
      <c r="D71" s="166"/>
      <c r="E71" s="166"/>
      <c r="F71" s="76"/>
      <c r="G71" s="167"/>
      <c r="H71" s="166"/>
      <c r="I71" s="166"/>
      <c r="J71" s="74"/>
    </row>
    <row r="72" spans="1:10" s="21" customFormat="1" ht="18" customHeight="1">
      <c r="A72" s="75"/>
      <c r="B72" s="95"/>
      <c r="C72" s="166"/>
      <c r="D72" s="166"/>
      <c r="E72" s="166"/>
      <c r="F72" s="76"/>
      <c r="G72" s="167"/>
      <c r="H72" s="166"/>
      <c r="I72" s="166"/>
      <c r="J72" s="74"/>
    </row>
    <row r="73" spans="1:10" s="21" customFormat="1" ht="18" customHeight="1">
      <c r="A73" s="75"/>
      <c r="B73" s="95"/>
      <c r="C73" s="166"/>
      <c r="D73" s="166"/>
      <c r="E73" s="166"/>
      <c r="F73" s="76"/>
      <c r="G73" s="167"/>
      <c r="H73" s="166"/>
      <c r="I73" s="166"/>
      <c r="J73" s="74"/>
    </row>
    <row r="74" spans="1:10" s="21" customFormat="1" ht="18" customHeight="1">
      <c r="A74" s="75"/>
      <c r="B74" s="95"/>
      <c r="C74" s="166"/>
      <c r="D74" s="166"/>
      <c r="E74" s="166"/>
      <c r="F74" s="76"/>
      <c r="G74" s="167"/>
      <c r="H74" s="166"/>
      <c r="I74" s="166"/>
      <c r="J74" s="74"/>
    </row>
    <row r="75" spans="1:10" s="21" customFormat="1" ht="18" customHeight="1">
      <c r="A75" s="75"/>
      <c r="B75" s="95"/>
      <c r="C75" s="166"/>
      <c r="D75" s="166"/>
      <c r="E75" s="166"/>
      <c r="F75" s="76"/>
      <c r="G75" s="167"/>
      <c r="H75" s="166"/>
      <c r="I75" s="166"/>
      <c r="J75" s="74"/>
    </row>
    <row r="76" spans="1:10" s="21" customFormat="1" ht="18" customHeight="1">
      <c r="A76" s="75"/>
      <c r="B76" s="95"/>
      <c r="C76" s="166"/>
      <c r="D76" s="166"/>
      <c r="E76" s="166"/>
      <c r="F76" s="76"/>
      <c r="G76" s="167"/>
      <c r="H76" s="166"/>
      <c r="I76" s="166"/>
      <c r="J76" s="74"/>
    </row>
    <row r="77" spans="1:10" s="21" customFormat="1" ht="18" customHeight="1">
      <c r="A77" s="75"/>
      <c r="B77" s="95"/>
      <c r="C77" s="166"/>
      <c r="D77" s="166"/>
      <c r="E77" s="166"/>
      <c r="F77" s="76"/>
      <c r="G77" s="167"/>
      <c r="H77" s="166"/>
      <c r="I77" s="166"/>
      <c r="J77" s="74"/>
    </row>
    <row r="78" spans="1:10" s="21" customFormat="1" ht="18" customHeight="1">
      <c r="A78" s="75"/>
      <c r="B78" s="95"/>
      <c r="C78" s="166"/>
      <c r="D78" s="166"/>
      <c r="E78" s="166"/>
      <c r="F78" s="76"/>
      <c r="G78" s="167"/>
      <c r="H78" s="166"/>
      <c r="I78" s="166"/>
      <c r="J78" s="74"/>
    </row>
    <row r="79" spans="1:10" s="21" customFormat="1" ht="18" customHeight="1">
      <c r="A79" s="75"/>
      <c r="B79" s="95"/>
      <c r="C79" s="166"/>
      <c r="D79" s="166"/>
      <c r="E79" s="166"/>
      <c r="F79" s="76"/>
      <c r="G79" s="167"/>
      <c r="H79" s="166"/>
      <c r="I79" s="166"/>
      <c r="J79" s="74"/>
    </row>
    <row r="80" spans="1:10" s="21" customFormat="1" ht="18" customHeight="1">
      <c r="A80" s="75"/>
      <c r="B80" s="95"/>
      <c r="C80" s="166"/>
      <c r="D80" s="166"/>
      <c r="E80" s="166"/>
      <c r="F80" s="76"/>
      <c r="G80" s="167"/>
      <c r="H80" s="166"/>
      <c r="I80" s="166"/>
      <c r="J80" s="74"/>
    </row>
    <row r="81" spans="1:10" s="21" customFormat="1" ht="18" customHeight="1">
      <c r="A81" s="75"/>
      <c r="B81" s="95"/>
      <c r="C81" s="166"/>
      <c r="D81" s="166"/>
      <c r="E81" s="166"/>
      <c r="F81" s="76"/>
      <c r="G81" s="167"/>
      <c r="H81" s="166"/>
      <c r="I81" s="166"/>
      <c r="J81" s="74"/>
    </row>
    <row r="82" spans="1:10" s="21" customFormat="1" ht="18" customHeight="1">
      <c r="A82" s="75"/>
      <c r="B82" s="95"/>
      <c r="C82" s="166"/>
      <c r="D82" s="166"/>
      <c r="E82" s="166"/>
      <c r="F82" s="76"/>
      <c r="G82" s="167"/>
      <c r="H82" s="166"/>
      <c r="I82" s="166"/>
      <c r="J82" s="74"/>
    </row>
    <row r="83" spans="1:10" s="21" customFormat="1" ht="18" customHeight="1">
      <c r="A83" s="75"/>
      <c r="B83" s="95"/>
      <c r="C83" s="166"/>
      <c r="D83" s="166"/>
      <c r="E83" s="166"/>
      <c r="F83" s="76"/>
      <c r="G83" s="167"/>
      <c r="H83" s="166"/>
      <c r="I83" s="166"/>
      <c r="J83" s="74"/>
    </row>
    <row r="84" spans="1:10" s="21" customFormat="1" ht="18" customHeight="1">
      <c r="A84" s="75"/>
      <c r="B84" s="72"/>
      <c r="C84" s="168"/>
      <c r="D84" s="79"/>
      <c r="E84" s="79"/>
      <c r="F84" s="72"/>
      <c r="G84" s="72"/>
      <c r="H84" s="72"/>
      <c r="I84" s="72"/>
      <c r="J84" s="74"/>
    </row>
    <row r="85" spans="1:10" s="21" customFormat="1" ht="18" customHeight="1">
      <c r="A85" s="75"/>
      <c r="B85" s="72"/>
      <c r="C85" s="168"/>
      <c r="D85" s="79"/>
      <c r="E85" s="79"/>
      <c r="F85" s="72"/>
      <c r="G85" s="72"/>
      <c r="H85" s="72"/>
      <c r="I85" s="72"/>
      <c r="J85" s="74"/>
    </row>
    <row r="86" spans="1:10" s="21" customFormat="1" ht="18" customHeight="1">
      <c r="A86" s="75"/>
      <c r="B86" s="72"/>
      <c r="C86" s="168"/>
      <c r="D86" s="79"/>
      <c r="E86" s="79"/>
      <c r="F86" s="72"/>
      <c r="G86" s="72"/>
      <c r="H86" s="72"/>
      <c r="I86" s="72"/>
      <c r="J86" s="74"/>
    </row>
    <row r="87" spans="1:10" s="21" customFormat="1" ht="18" customHeight="1">
      <c r="A87" s="75"/>
      <c r="B87" s="72"/>
      <c r="C87" s="168"/>
      <c r="D87" s="79"/>
      <c r="E87" s="79"/>
      <c r="F87" s="72"/>
      <c r="G87" s="72"/>
      <c r="H87" s="72"/>
      <c r="I87" s="72"/>
      <c r="J87" s="74"/>
    </row>
    <row r="88" spans="1:10" s="21" customFormat="1" ht="18" customHeight="1">
      <c r="A88" s="75"/>
      <c r="B88" s="72"/>
      <c r="C88" s="168"/>
      <c r="D88" s="79"/>
      <c r="E88" s="79"/>
      <c r="F88" s="72"/>
      <c r="G88" s="72"/>
      <c r="H88" s="72"/>
      <c r="I88" s="72"/>
      <c r="J88" s="74"/>
    </row>
    <row r="89" spans="1:10" s="21" customFormat="1" ht="18" customHeight="1">
      <c r="A89" s="75"/>
      <c r="B89" s="72"/>
      <c r="C89" s="168"/>
      <c r="D89" s="79"/>
      <c r="E89" s="79"/>
      <c r="F89" s="72"/>
      <c r="G89" s="72"/>
      <c r="H89" s="72"/>
      <c r="I89" s="72"/>
      <c r="J89" s="74"/>
    </row>
    <row r="90" spans="1:10" s="21" customFormat="1" ht="18" customHeight="1">
      <c r="A90" s="75"/>
      <c r="B90" s="72"/>
      <c r="C90" s="168"/>
      <c r="D90" s="79"/>
      <c r="E90" s="79"/>
      <c r="F90" s="72"/>
      <c r="G90" s="72"/>
      <c r="H90" s="72"/>
      <c r="I90" s="72"/>
      <c r="J90" s="74"/>
    </row>
    <row r="91" spans="1:10" s="21" customFormat="1" ht="18" customHeight="1">
      <c r="A91" s="75"/>
      <c r="B91" s="72"/>
      <c r="C91" s="168"/>
      <c r="D91" s="79"/>
      <c r="E91" s="79"/>
      <c r="F91" s="72"/>
      <c r="G91" s="72"/>
      <c r="H91" s="72"/>
      <c r="I91" s="72"/>
      <c r="J91" s="74"/>
    </row>
    <row r="92" spans="1:10" s="21" customFormat="1" ht="18" customHeight="1" thickBot="1">
      <c r="A92" s="80"/>
      <c r="B92" s="81"/>
      <c r="C92" s="81"/>
      <c r="D92" s="81"/>
      <c r="E92" s="81"/>
      <c r="F92" s="81"/>
      <c r="G92" s="81"/>
      <c r="H92" s="81"/>
      <c r="I92" s="81"/>
      <c r="J92" s="82"/>
    </row>
    <row r="93" spans="1:10" ht="7.9" customHeight="1"/>
  </sheetData>
  <sheetProtection password="CC9A" sheet="1" objects="1" scenarios="1" formatCells="0" formatRows="0" insertRows="0" deleteRows="0"/>
  <mergeCells count="15">
    <mergeCell ref="B40:G40"/>
    <mergeCell ref="B41:I41"/>
    <mergeCell ref="B8:I15"/>
    <mergeCell ref="A2:J2"/>
    <mergeCell ref="B4:E4"/>
    <mergeCell ref="G4:J4"/>
    <mergeCell ref="B3:H3"/>
    <mergeCell ref="I3:J3"/>
    <mergeCell ref="B5:D5"/>
    <mergeCell ref="B42:G42"/>
    <mergeCell ref="B52:E52"/>
    <mergeCell ref="G52:J52"/>
    <mergeCell ref="A50:J50"/>
    <mergeCell ref="B51:H51"/>
    <mergeCell ref="I51:J51"/>
  </mergeCells>
  <phoneticPr fontId="3"/>
  <dataValidations count="1">
    <dataValidation type="list" allowBlank="1" showInputMessage="1" showErrorMessage="1" sqref="H39">
      <formula1>"（選択）,湿　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48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47"/>
  <sheetViews>
    <sheetView view="pageBreakPreview" zoomScaleNormal="100" zoomScaleSheetLayoutView="100" workbookViewId="0">
      <selection activeCell="D5" sqref="D5"/>
    </sheetView>
  </sheetViews>
  <sheetFormatPr defaultColWidth="9" defaultRowHeight="13.5"/>
  <cols>
    <col min="1" max="1" width="9" style="1" customWidth="1"/>
    <col min="2" max="2" width="4.875" style="1" customWidth="1"/>
    <col min="3" max="3" width="5.75" style="1" customWidth="1"/>
    <col min="4" max="4" width="15.375" style="1" customWidth="1"/>
    <col min="5" max="5" width="5" style="1" customWidth="1"/>
    <col min="6" max="6" width="9.25" style="1" customWidth="1"/>
    <col min="7" max="7" width="6.5" style="1" customWidth="1"/>
    <col min="8" max="8" width="9.5" style="1" customWidth="1"/>
    <col min="9" max="9" width="9.25" style="1" customWidth="1"/>
    <col min="10" max="10" width="6.375" style="1" customWidth="1"/>
    <col min="11" max="11" width="8.5" style="1" customWidth="1"/>
    <col min="12" max="12" width="5.625" style="1" customWidth="1"/>
    <col min="13" max="16384" width="9" style="1"/>
  </cols>
  <sheetData>
    <row r="1" spans="1:11" ht="15" customHeight="1" thickBo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21" customFormat="1" ht="18.75" customHeight="1" thickBot="1">
      <c r="A2" s="551" t="s">
        <v>247</v>
      </c>
      <c r="B2" s="552"/>
      <c r="C2" s="552"/>
      <c r="D2" s="552"/>
      <c r="E2" s="552"/>
      <c r="F2" s="552"/>
      <c r="G2" s="552"/>
      <c r="H2" s="552"/>
      <c r="I2" s="552"/>
      <c r="J2" s="552"/>
      <c r="K2" s="553"/>
    </row>
    <row r="3" spans="1:11" s="21" customFormat="1" ht="33.75" customHeight="1" thickTop="1">
      <c r="A3" s="22" t="s">
        <v>110</v>
      </c>
      <c r="B3" s="548" t="str">
        <f>表紙!$B$3&amp;"（５．エネルギー消費量）"</f>
        <v>スチームコンベクションオーブン（５．エネルギー消費量）</v>
      </c>
      <c r="C3" s="549"/>
      <c r="D3" s="549"/>
      <c r="E3" s="549"/>
      <c r="F3" s="549"/>
      <c r="G3" s="549"/>
      <c r="H3" s="549"/>
      <c r="I3" s="549"/>
      <c r="J3" s="548" t="str">
        <f xml:space="preserve"> IF(表紙!$C$13="選択してください","","ガス種："&amp;表紙!$C$13)</f>
        <v/>
      </c>
      <c r="K3" s="550"/>
    </row>
    <row r="4" spans="1:11" s="21" customFormat="1" ht="18" customHeight="1" thickBot="1">
      <c r="A4" s="5" t="s">
        <v>135</v>
      </c>
      <c r="B4" s="545" t="str">
        <f>IF(表紙!$B$6=0,"",表紙!$B$6)</f>
        <v/>
      </c>
      <c r="C4" s="545"/>
      <c r="D4" s="546"/>
      <c r="E4" s="546"/>
      <c r="F4" s="547"/>
      <c r="G4" s="312" t="s">
        <v>2</v>
      </c>
      <c r="H4" s="530" t="str">
        <f>IF(表紙!$H$5=0,"",表紙!$H$5)</f>
        <v/>
      </c>
      <c r="I4" s="526"/>
      <c r="J4" s="526"/>
      <c r="K4" s="531"/>
    </row>
    <row r="5" spans="1:11" ht="15.75" customHeight="1">
      <c r="A5" s="240" t="s">
        <v>13</v>
      </c>
      <c r="B5" s="556" t="s">
        <v>27</v>
      </c>
      <c r="C5" s="570"/>
      <c r="D5" s="271"/>
      <c r="E5" s="556" t="s">
        <v>23</v>
      </c>
      <c r="F5" s="557"/>
      <c r="G5" s="241"/>
      <c r="H5" s="559" t="s">
        <v>18</v>
      </c>
      <c r="I5" s="241"/>
      <c r="J5" s="569" t="s">
        <v>59</v>
      </c>
      <c r="K5" s="28"/>
    </row>
    <row r="6" spans="1:11" ht="15.75" customHeight="1" thickBot="1">
      <c r="A6" s="242" t="s">
        <v>14</v>
      </c>
      <c r="B6" s="452"/>
      <c r="C6" s="453"/>
      <c r="D6" s="272"/>
      <c r="E6" s="452"/>
      <c r="F6" s="558"/>
      <c r="G6" s="243"/>
      <c r="H6" s="506"/>
      <c r="I6" s="243"/>
      <c r="J6" s="506"/>
      <c r="K6" s="29"/>
    </row>
    <row r="7" spans="1:11" ht="5.45" customHeight="1">
      <c r="A7" s="328"/>
      <c r="B7" s="79"/>
      <c r="C7" s="79"/>
      <c r="D7" s="369"/>
      <c r="E7" s="90"/>
      <c r="F7" s="90"/>
      <c r="G7" s="354"/>
      <c r="H7" s="79"/>
      <c r="I7" s="354"/>
      <c r="J7" s="90"/>
      <c r="K7" s="355"/>
    </row>
    <row r="8" spans="1:11" s="21" customFormat="1" ht="18" customHeight="1">
      <c r="A8" s="75" t="s">
        <v>331</v>
      </c>
      <c r="B8" s="142"/>
      <c r="C8" s="72"/>
      <c r="D8" s="72"/>
      <c r="E8" s="72"/>
      <c r="F8" s="72"/>
      <c r="G8" s="72"/>
      <c r="H8" s="72"/>
      <c r="I8" s="72"/>
      <c r="J8" s="72"/>
      <c r="K8" s="74"/>
    </row>
    <row r="9" spans="1:11" s="21" customFormat="1" ht="18" customHeight="1">
      <c r="A9" s="75"/>
      <c r="B9" s="72"/>
      <c r="C9" s="72"/>
      <c r="D9" s="72"/>
      <c r="E9" s="72"/>
      <c r="F9" s="72"/>
      <c r="G9" s="72"/>
      <c r="H9" s="72"/>
      <c r="I9" s="72"/>
      <c r="J9" s="72"/>
      <c r="K9" s="74"/>
    </row>
    <row r="10" spans="1:11" s="21" customFormat="1" ht="18" customHeight="1">
      <c r="A10" s="75"/>
      <c r="B10" s="72"/>
      <c r="C10" s="72"/>
      <c r="D10" s="72"/>
      <c r="E10" s="72"/>
      <c r="F10" s="72"/>
      <c r="G10" s="72"/>
      <c r="H10" s="72"/>
      <c r="I10" s="72"/>
      <c r="J10" s="72"/>
      <c r="K10" s="74"/>
    </row>
    <row r="11" spans="1:11" s="21" customFormat="1" ht="18" customHeight="1">
      <c r="A11" s="75"/>
      <c r="B11" s="72"/>
      <c r="C11" s="72"/>
      <c r="D11" s="72"/>
      <c r="E11" s="72"/>
      <c r="F11" s="72"/>
      <c r="G11" s="72"/>
      <c r="H11" s="314" t="s">
        <v>13</v>
      </c>
      <c r="I11" s="314" t="s">
        <v>14</v>
      </c>
      <c r="J11" s="72"/>
      <c r="K11" s="74"/>
    </row>
    <row r="12" spans="1:11" s="21" customFormat="1" ht="18" customHeight="1">
      <c r="A12" s="110" t="s">
        <v>259</v>
      </c>
      <c r="B12" s="109" t="s">
        <v>174</v>
      </c>
      <c r="C12" s="72"/>
      <c r="D12" s="72"/>
      <c r="E12" s="72"/>
      <c r="F12" s="72"/>
      <c r="G12" s="149" t="s">
        <v>128</v>
      </c>
      <c r="H12" s="263" t="str">
        <f>IF(+'3.立上り性能'!H141&lt;&gt;"",+'3.立上り性能'!H141,"")</f>
        <v/>
      </c>
      <c r="I12" s="263" t="str">
        <f>IF(+'3.立上り性能'!I141&lt;&gt;"",+'3.立上り性能'!I141,"")</f>
        <v/>
      </c>
      <c r="J12" s="158" t="s">
        <v>304</v>
      </c>
      <c r="K12" s="104" t="s">
        <v>47</v>
      </c>
    </row>
    <row r="13" spans="1:11" s="21" customFormat="1" ht="18" customHeight="1">
      <c r="A13" s="75"/>
      <c r="B13" s="109" t="s">
        <v>319</v>
      </c>
      <c r="C13" s="72"/>
      <c r="D13" s="147"/>
      <c r="E13" s="147"/>
      <c r="F13" s="72"/>
      <c r="G13" s="149" t="s">
        <v>317</v>
      </c>
      <c r="H13" s="264" t="str">
        <f>IF(+'3.立上り性能'!H118&lt;&gt;"",+'3.立上り性能'!H118,"")</f>
        <v/>
      </c>
      <c r="I13" s="264" t="str">
        <f>IF(+'3.立上り性能'!I118&lt;&gt;"",+'3.立上り性能'!I118,"")</f>
        <v/>
      </c>
      <c r="J13" s="106" t="s">
        <v>0</v>
      </c>
      <c r="K13" s="104" t="s">
        <v>93</v>
      </c>
    </row>
    <row r="14" spans="1:11" s="21" customFormat="1" ht="18" customHeight="1">
      <c r="A14" s="75"/>
      <c r="B14" s="109" t="s">
        <v>320</v>
      </c>
      <c r="C14" s="72"/>
      <c r="D14" s="147"/>
      <c r="E14" s="147"/>
      <c r="F14" s="72"/>
      <c r="G14" s="149" t="s">
        <v>318</v>
      </c>
      <c r="H14" s="264" t="str">
        <f>IF(+'3.立上り性能'!H119&lt;&gt;"",+'3.立上り性能'!H119,"")</f>
        <v/>
      </c>
      <c r="I14" s="264" t="str">
        <f>IF(+'3.立上り性能'!I119&lt;&gt;"",+'3.立上り性能'!I119,"")</f>
        <v/>
      </c>
      <c r="J14" s="106" t="s">
        <v>0</v>
      </c>
      <c r="K14" s="104" t="s">
        <v>93</v>
      </c>
    </row>
    <row r="15" spans="1:11" s="21" customFormat="1" ht="18" customHeight="1" thickBot="1">
      <c r="A15" s="75"/>
      <c r="B15" s="109"/>
      <c r="C15" s="72"/>
      <c r="D15" s="147"/>
      <c r="E15" s="147"/>
      <c r="F15" s="72"/>
      <c r="G15" s="149"/>
      <c r="H15" s="170"/>
      <c r="I15" s="170"/>
      <c r="J15" s="158"/>
      <c r="K15" s="104"/>
    </row>
    <row r="16" spans="1:11" s="21" customFormat="1" ht="18" customHeight="1" thickBot="1">
      <c r="A16" s="75"/>
      <c r="B16" s="109" t="s">
        <v>321</v>
      </c>
      <c r="C16" s="72"/>
      <c r="D16" s="72"/>
      <c r="E16" s="72"/>
      <c r="F16" s="72"/>
      <c r="G16" s="149" t="s">
        <v>129</v>
      </c>
      <c r="H16" s="265" t="str">
        <f>IF(COUNTBLANK(H12:H14)=0,H12*(250-25)/(H14-H13),"")</f>
        <v/>
      </c>
      <c r="I16" s="265" t="str">
        <f>IF(COUNTBLANK(I12:I14)=0,I12*(250-25)/(I14-I13),"")</f>
        <v/>
      </c>
      <c r="J16" s="158" t="s">
        <v>50</v>
      </c>
      <c r="K16" s="104" t="s">
        <v>47</v>
      </c>
    </row>
    <row r="17" spans="1:11" s="21" customFormat="1" ht="21.75" customHeight="1" thickBot="1">
      <c r="A17" s="75"/>
      <c r="B17" s="72"/>
      <c r="C17" s="118"/>
      <c r="D17" s="72"/>
      <c r="E17" s="72"/>
      <c r="F17" s="72"/>
      <c r="G17" s="72"/>
      <c r="H17" s="171" t="s">
        <v>280</v>
      </c>
      <c r="I17" s="283" t="str">
        <f>IF(COUNTBLANK(H16:I16)=0,(H16+I16)/2,"")</f>
        <v/>
      </c>
      <c r="J17" s="158" t="s">
        <v>50</v>
      </c>
      <c r="K17" s="104" t="s">
        <v>47</v>
      </c>
    </row>
    <row r="18" spans="1:11" s="21" customFormat="1" ht="18" customHeight="1" thickBot="1">
      <c r="A18" s="75"/>
      <c r="B18" s="72"/>
      <c r="C18" s="118"/>
      <c r="D18" s="72"/>
      <c r="E18" s="72"/>
      <c r="F18" s="72"/>
      <c r="G18" s="72"/>
      <c r="H18" s="150" t="s">
        <v>17</v>
      </c>
      <c r="I18" s="266" t="str">
        <f>IF(I17&lt;&gt;"",ABS(H16-I16)/I17,"")</f>
        <v/>
      </c>
      <c r="J18" s="106"/>
      <c r="K18" s="104" t="s">
        <v>93</v>
      </c>
    </row>
    <row r="19" spans="1:11" s="21" customFormat="1" ht="18" customHeight="1">
      <c r="A19" s="75"/>
      <c r="B19" s="72"/>
      <c r="C19" s="118"/>
      <c r="D19" s="72"/>
      <c r="E19" s="72"/>
      <c r="F19" s="72"/>
      <c r="G19" s="72"/>
      <c r="H19" s="150"/>
      <c r="I19" s="172"/>
      <c r="J19" s="106"/>
      <c r="K19" s="74"/>
    </row>
    <row r="20" spans="1:11" s="21" customFormat="1" ht="18" customHeight="1">
      <c r="A20" s="75"/>
      <c r="B20" s="72"/>
      <c r="C20" s="118"/>
      <c r="D20" s="72"/>
      <c r="E20" s="72"/>
      <c r="F20" s="72"/>
      <c r="G20" s="72"/>
      <c r="H20" s="314" t="s">
        <v>13</v>
      </c>
      <c r="I20" s="314" t="s">
        <v>14</v>
      </c>
      <c r="J20" s="106"/>
      <c r="K20" s="74"/>
    </row>
    <row r="21" spans="1:11" s="21" customFormat="1" ht="18" customHeight="1">
      <c r="A21" s="110" t="s">
        <v>260</v>
      </c>
      <c r="B21" s="109" t="s">
        <v>175</v>
      </c>
      <c r="C21" s="72"/>
      <c r="D21" s="72"/>
      <c r="E21" s="72"/>
      <c r="F21" s="72"/>
      <c r="G21" s="149" t="s">
        <v>127</v>
      </c>
      <c r="H21" s="263" t="str">
        <f>IF(+'3.立上り性能'!H144&lt;&gt;"",+'3.立上り性能'!H144,"")</f>
        <v/>
      </c>
      <c r="I21" s="263" t="str">
        <f>IF(+'3.立上り性能'!I144&lt;&gt;"",+'3.立上り性能'!I144,"")</f>
        <v/>
      </c>
      <c r="J21" s="158" t="s">
        <v>304</v>
      </c>
      <c r="K21" s="104" t="s">
        <v>47</v>
      </c>
    </row>
    <row r="22" spans="1:11" s="21" customFormat="1" ht="18" customHeight="1">
      <c r="A22" s="75"/>
      <c r="B22" s="109" t="s">
        <v>319</v>
      </c>
      <c r="C22" s="72"/>
      <c r="D22" s="147"/>
      <c r="E22" s="147"/>
      <c r="F22" s="72"/>
      <c r="G22" s="149" t="s">
        <v>317</v>
      </c>
      <c r="H22" s="264" t="str">
        <f>IF(+'3.立上り性能'!H118&lt;&gt;"",+'3.立上り性能'!H118,"")</f>
        <v/>
      </c>
      <c r="I22" s="264" t="str">
        <f>IF(+'3.立上り性能'!I118&lt;&gt;"",+'3.立上り性能'!I118,"")</f>
        <v/>
      </c>
      <c r="J22" s="106" t="s">
        <v>0</v>
      </c>
      <c r="K22" s="104" t="s">
        <v>93</v>
      </c>
    </row>
    <row r="23" spans="1:11" s="21" customFormat="1" ht="18" customHeight="1" thickBot="1">
      <c r="A23" s="75"/>
      <c r="B23" s="109" t="s">
        <v>320</v>
      </c>
      <c r="C23" s="72"/>
      <c r="D23" s="147"/>
      <c r="E23" s="147"/>
      <c r="F23" s="72"/>
      <c r="G23" s="149" t="s">
        <v>318</v>
      </c>
      <c r="H23" s="264" t="str">
        <f>IF(+'3.立上り性能'!H119&lt;&gt;"",+'3.立上り性能'!H119,"")</f>
        <v/>
      </c>
      <c r="I23" s="264" t="str">
        <f>IF(+'3.立上り性能'!I119&lt;&gt;"",+'3.立上り性能'!I119,"")</f>
        <v/>
      </c>
      <c r="J23" s="106" t="s">
        <v>0</v>
      </c>
      <c r="K23" s="104" t="s">
        <v>93</v>
      </c>
    </row>
    <row r="24" spans="1:11" s="21" customFormat="1" ht="18" customHeight="1" thickBot="1">
      <c r="A24" s="75"/>
      <c r="B24" s="109" t="s">
        <v>322</v>
      </c>
      <c r="C24" s="72"/>
      <c r="D24" s="72"/>
      <c r="E24" s="72"/>
      <c r="F24" s="72"/>
      <c r="G24" s="149" t="s">
        <v>130</v>
      </c>
      <c r="H24" s="265" t="str">
        <f>IF(COUNTBLANK(H21:H23)=0,H21*(250-25)/(H23-H22),"")</f>
        <v/>
      </c>
      <c r="I24" s="265" t="str">
        <f>IF(COUNTBLANK(I21:I23)=0,I21*(250-25)/(I23-I22),"")</f>
        <v/>
      </c>
      <c r="J24" s="158" t="s">
        <v>50</v>
      </c>
      <c r="K24" s="104" t="s">
        <v>47</v>
      </c>
    </row>
    <row r="25" spans="1:11" s="21" customFormat="1" ht="21" customHeight="1" thickBot="1">
      <c r="A25" s="75"/>
      <c r="B25" s="72"/>
      <c r="C25" s="72"/>
      <c r="D25" s="72"/>
      <c r="E25" s="72"/>
      <c r="F25" s="72"/>
      <c r="G25" s="72"/>
      <c r="H25" s="171" t="s">
        <v>281</v>
      </c>
      <c r="I25" s="283" t="str">
        <f>IF(COUNTBLANK(H24:I24)=0,(H24+I24)/2,"")</f>
        <v/>
      </c>
      <c r="J25" s="158" t="s">
        <v>50</v>
      </c>
      <c r="K25" s="104" t="s">
        <v>47</v>
      </c>
    </row>
    <row r="26" spans="1:11" s="21" customFormat="1" ht="18" customHeight="1" thickBot="1">
      <c r="A26" s="75"/>
      <c r="B26" s="72"/>
      <c r="C26" s="72"/>
      <c r="D26" s="72"/>
      <c r="E26" s="72"/>
      <c r="F26" s="72"/>
      <c r="G26" s="72"/>
      <c r="H26" s="150" t="s">
        <v>17</v>
      </c>
      <c r="I26" s="266" t="str">
        <f>IF(I25&lt;&gt;"",ABS(H24-I24)/I25,"")</f>
        <v/>
      </c>
      <c r="J26" s="106"/>
      <c r="K26" s="104" t="s">
        <v>93</v>
      </c>
    </row>
    <row r="27" spans="1:11" s="21" customFormat="1" ht="18" customHeight="1">
      <c r="A27" s="75"/>
      <c r="B27" s="72"/>
      <c r="C27" s="72"/>
      <c r="D27" s="72"/>
      <c r="E27" s="72"/>
      <c r="F27" s="72"/>
      <c r="G27" s="72"/>
      <c r="H27" s="150"/>
      <c r="I27" s="172"/>
      <c r="J27" s="106"/>
      <c r="K27" s="74"/>
    </row>
    <row r="28" spans="1:11" s="21" customFormat="1" ht="18" customHeight="1">
      <c r="A28" s="173" t="s">
        <v>114</v>
      </c>
      <c r="B28" s="142"/>
      <c r="C28" s="72"/>
      <c r="D28" s="72"/>
      <c r="E28" s="72"/>
      <c r="F28" s="72"/>
      <c r="G28" s="72"/>
      <c r="H28" s="150"/>
      <c r="I28" s="172"/>
      <c r="J28" s="106"/>
      <c r="K28" s="74"/>
    </row>
    <row r="29" spans="1:11" s="21" customFormat="1" ht="18" customHeight="1">
      <c r="A29" s="75"/>
      <c r="B29" s="72"/>
      <c r="C29" s="174"/>
      <c r="D29" s="72"/>
      <c r="E29" s="72"/>
      <c r="F29" s="72"/>
      <c r="G29" s="72"/>
      <c r="H29" s="72"/>
      <c r="I29" s="72"/>
      <c r="J29" s="106"/>
      <c r="K29" s="104"/>
    </row>
    <row r="30" spans="1:11" s="21" customFormat="1" ht="18" customHeight="1">
      <c r="A30" s="75"/>
      <c r="B30" s="72"/>
      <c r="C30" s="174"/>
      <c r="D30" s="72"/>
      <c r="E30" s="72"/>
      <c r="F30" s="72"/>
      <c r="G30" s="72"/>
      <c r="H30" s="72"/>
      <c r="I30" s="72"/>
      <c r="J30" s="106"/>
      <c r="K30" s="104"/>
    </row>
    <row r="31" spans="1:11" s="21" customFormat="1" ht="18" customHeight="1" thickBot="1">
      <c r="A31" s="110" t="s">
        <v>259</v>
      </c>
      <c r="B31" s="109" t="s">
        <v>176</v>
      </c>
      <c r="C31" s="72"/>
      <c r="D31" s="79"/>
      <c r="E31" s="79"/>
      <c r="F31" s="79"/>
      <c r="G31" s="72"/>
      <c r="H31" s="149" t="s">
        <v>131</v>
      </c>
      <c r="I31" s="263" t="str">
        <f>IF('4.調理能力'!H44&lt;&gt;"",'4.調理能力'!H44,"")</f>
        <v/>
      </c>
      <c r="J31" s="158" t="s">
        <v>50</v>
      </c>
      <c r="K31" s="104" t="s">
        <v>47</v>
      </c>
    </row>
    <row r="32" spans="1:11" s="21" customFormat="1" ht="21" customHeight="1" thickBot="1">
      <c r="A32" s="75"/>
      <c r="B32" s="310" t="s">
        <v>177</v>
      </c>
      <c r="C32" s="72"/>
      <c r="D32" s="72"/>
      <c r="E32" s="72"/>
      <c r="F32" s="310"/>
      <c r="G32" s="72"/>
      <c r="H32" s="105" t="s">
        <v>282</v>
      </c>
      <c r="I32" s="283" t="str">
        <f>IF(I31&lt;&gt;"",+I31,"")</f>
        <v/>
      </c>
      <c r="J32" s="106" t="s">
        <v>50</v>
      </c>
      <c r="K32" s="104" t="s">
        <v>47</v>
      </c>
    </row>
    <row r="33" spans="1:11" s="21" customFormat="1" ht="18" customHeight="1">
      <c r="A33" s="75"/>
      <c r="B33" s="310"/>
      <c r="C33" s="72"/>
      <c r="D33" s="72"/>
      <c r="E33" s="72"/>
      <c r="F33" s="310"/>
      <c r="G33" s="72"/>
      <c r="H33" s="105"/>
      <c r="I33" s="175"/>
      <c r="J33" s="106"/>
      <c r="K33" s="104"/>
    </row>
    <row r="34" spans="1:11" s="21" customFormat="1" ht="18" customHeight="1" thickBot="1">
      <c r="A34" s="110" t="s">
        <v>260</v>
      </c>
      <c r="B34" s="109" t="s">
        <v>178</v>
      </c>
      <c r="C34" s="72"/>
      <c r="D34" s="79"/>
      <c r="E34" s="79"/>
      <c r="F34" s="79"/>
      <c r="G34" s="72"/>
      <c r="H34" s="149" t="s">
        <v>132</v>
      </c>
      <c r="I34" s="263" t="str">
        <f>IF('4.調理能力'!H46&lt;&gt;"",'4.調理能力'!H46,"")</f>
        <v/>
      </c>
      <c r="J34" s="158" t="s">
        <v>50</v>
      </c>
      <c r="K34" s="104" t="s">
        <v>47</v>
      </c>
    </row>
    <row r="35" spans="1:11" s="21" customFormat="1" ht="21.75" customHeight="1" thickBot="1">
      <c r="A35" s="75"/>
      <c r="B35" s="310" t="s">
        <v>179</v>
      </c>
      <c r="C35" s="72"/>
      <c r="D35" s="72"/>
      <c r="E35" s="72"/>
      <c r="F35" s="310"/>
      <c r="G35" s="72"/>
      <c r="H35" s="105" t="s">
        <v>283</v>
      </c>
      <c r="I35" s="283" t="str">
        <f>IF(I34&lt;&gt;"",+I34,"")</f>
        <v/>
      </c>
      <c r="J35" s="106" t="s">
        <v>50</v>
      </c>
      <c r="K35" s="104" t="s">
        <v>47</v>
      </c>
    </row>
    <row r="36" spans="1:11" s="21" customFormat="1" ht="18" customHeight="1">
      <c r="A36" s="75"/>
      <c r="B36" s="310"/>
      <c r="C36" s="72"/>
      <c r="D36" s="72"/>
      <c r="E36" s="72"/>
      <c r="F36" s="310"/>
      <c r="G36" s="72"/>
      <c r="H36" s="105"/>
      <c r="I36" s="175"/>
      <c r="J36" s="106"/>
      <c r="K36" s="104"/>
    </row>
    <row r="37" spans="1:11" s="21" customFormat="1" ht="18" customHeight="1">
      <c r="A37" s="75"/>
      <c r="B37" s="310"/>
      <c r="C37" s="72"/>
      <c r="D37" s="72"/>
      <c r="E37" s="72"/>
      <c r="F37" s="310"/>
      <c r="G37" s="72"/>
      <c r="H37" s="105"/>
      <c r="I37" s="175"/>
      <c r="J37" s="106"/>
      <c r="K37" s="104"/>
    </row>
    <row r="38" spans="1:11" s="21" customFormat="1" ht="18" customHeight="1">
      <c r="A38" s="75"/>
      <c r="B38" s="310"/>
      <c r="C38" s="72"/>
      <c r="D38" s="72"/>
      <c r="E38" s="72"/>
      <c r="F38" s="310"/>
      <c r="G38" s="72"/>
      <c r="H38" s="105"/>
      <c r="I38" s="175"/>
      <c r="J38" s="106"/>
      <c r="K38" s="104"/>
    </row>
    <row r="39" spans="1:11" s="21" customFormat="1" ht="18" customHeight="1">
      <c r="A39" s="75"/>
      <c r="B39" s="310"/>
      <c r="C39" s="72"/>
      <c r="D39" s="72"/>
      <c r="E39" s="72"/>
      <c r="F39" s="310"/>
      <c r="G39" s="72"/>
      <c r="H39" s="105"/>
      <c r="I39" s="175"/>
      <c r="J39" s="106"/>
      <c r="K39" s="104"/>
    </row>
    <row r="40" spans="1:11" s="21" customFormat="1" ht="18" customHeight="1">
      <c r="A40" s="75"/>
      <c r="B40" s="310"/>
      <c r="C40" s="72"/>
      <c r="D40" s="72"/>
      <c r="E40" s="72"/>
      <c r="F40" s="310"/>
      <c r="G40" s="72"/>
      <c r="H40" s="105"/>
      <c r="I40" s="175"/>
      <c r="J40" s="106"/>
      <c r="K40" s="104"/>
    </row>
    <row r="41" spans="1:11" s="21" customFormat="1" ht="18" customHeight="1">
      <c r="A41" s="75"/>
      <c r="B41" s="310"/>
      <c r="C41" s="72"/>
      <c r="D41" s="72"/>
      <c r="E41" s="72"/>
      <c r="F41" s="310"/>
      <c r="G41" s="72"/>
      <c r="H41" s="105"/>
      <c r="I41" s="175"/>
      <c r="J41" s="106"/>
      <c r="K41" s="104"/>
    </row>
    <row r="42" spans="1:11" s="21" customFormat="1" ht="18" customHeight="1">
      <c r="A42" s="75"/>
      <c r="B42" s="310"/>
      <c r="C42" s="72"/>
      <c r="D42" s="72"/>
      <c r="E42" s="72"/>
      <c r="F42" s="310"/>
      <c r="G42" s="72"/>
      <c r="H42" s="105"/>
      <c r="I42" s="175"/>
      <c r="J42" s="106"/>
      <c r="K42" s="104"/>
    </row>
    <row r="43" spans="1:11" s="21" customFormat="1" ht="18" customHeight="1">
      <c r="A43" s="75"/>
      <c r="B43" s="310"/>
      <c r="C43" s="72"/>
      <c r="D43" s="72"/>
      <c r="E43" s="72"/>
      <c r="F43" s="310"/>
      <c r="G43" s="72"/>
      <c r="H43" s="105"/>
      <c r="I43" s="175"/>
      <c r="J43" s="106"/>
      <c r="K43" s="104"/>
    </row>
    <row r="44" spans="1:11" s="21" customFormat="1" ht="18" customHeight="1">
      <c r="A44" s="75"/>
      <c r="B44" s="310"/>
      <c r="C44" s="72"/>
      <c r="D44" s="72"/>
      <c r="E44" s="72"/>
      <c r="F44" s="310"/>
      <c r="G44" s="72"/>
      <c r="H44" s="105"/>
      <c r="I44" s="175"/>
      <c r="J44" s="106"/>
      <c r="K44" s="104"/>
    </row>
    <row r="45" spans="1:11" s="21" customFormat="1" ht="18" customHeight="1" thickBot="1">
      <c r="A45" s="80"/>
      <c r="B45" s="169"/>
      <c r="C45" s="192"/>
      <c r="D45" s="192"/>
      <c r="E45" s="192"/>
      <c r="F45" s="192"/>
      <c r="G45" s="192"/>
      <c r="H45" s="192"/>
      <c r="I45" s="192"/>
      <c r="J45" s="192"/>
      <c r="K45" s="193"/>
    </row>
    <row r="46" spans="1:11" s="21" customFormat="1" ht="18" customHeight="1" thickBot="1">
      <c r="A46" s="208"/>
      <c r="B46" s="208"/>
      <c r="C46" s="209"/>
      <c r="D46" s="210"/>
      <c r="E46" s="210"/>
      <c r="F46" s="210"/>
      <c r="G46" s="211"/>
      <c r="H46" s="212"/>
      <c r="I46" s="213"/>
      <c r="J46" s="214"/>
      <c r="K46" s="215"/>
    </row>
    <row r="47" spans="1:11" s="21" customFormat="1" ht="18.75" customHeight="1" thickBot="1">
      <c r="A47" s="551" t="s">
        <v>247</v>
      </c>
      <c r="B47" s="552"/>
      <c r="C47" s="552"/>
      <c r="D47" s="552"/>
      <c r="E47" s="552"/>
      <c r="F47" s="552"/>
      <c r="G47" s="552"/>
      <c r="H47" s="552"/>
      <c r="I47" s="552"/>
      <c r="J47" s="552"/>
      <c r="K47" s="553"/>
    </row>
    <row r="48" spans="1:11" s="21" customFormat="1" ht="33.75" customHeight="1" thickTop="1">
      <c r="A48" s="22" t="s">
        <v>110</v>
      </c>
      <c r="B48" s="548" t="str">
        <f>表紙!$B$3&amp;"（５．エネルギー消費量）"</f>
        <v>スチームコンベクションオーブン（５．エネルギー消費量）</v>
      </c>
      <c r="C48" s="549"/>
      <c r="D48" s="549"/>
      <c r="E48" s="549"/>
      <c r="F48" s="549"/>
      <c r="G48" s="549"/>
      <c r="H48" s="549"/>
      <c r="I48" s="549"/>
      <c r="J48" s="548" t="str">
        <f xml:space="preserve"> IF(表紙!$C$13="選択してください","","ガス種："&amp;表紙!$C$13)</f>
        <v/>
      </c>
      <c r="K48" s="550"/>
    </row>
    <row r="49" spans="1:11" s="21" customFormat="1" ht="18" customHeight="1" thickBot="1">
      <c r="A49" s="5" t="s">
        <v>135</v>
      </c>
      <c r="B49" s="545" t="str">
        <f>IF(表紙!$B$6=0,"",表紙!$B$6)</f>
        <v/>
      </c>
      <c r="C49" s="545"/>
      <c r="D49" s="546"/>
      <c r="E49" s="546"/>
      <c r="F49" s="547"/>
      <c r="G49" s="312" t="s">
        <v>2</v>
      </c>
      <c r="H49" s="530" t="str">
        <f>IF(表紙!$H$5=0,"",表紙!$H$5)</f>
        <v/>
      </c>
      <c r="I49" s="526"/>
      <c r="J49" s="526"/>
      <c r="K49" s="531"/>
    </row>
    <row r="50" spans="1:11" s="21" customFormat="1" ht="13.5" customHeight="1">
      <c r="A50" s="75"/>
      <c r="B50" s="72"/>
      <c r="C50" s="310"/>
      <c r="D50" s="183"/>
      <c r="E50" s="72"/>
      <c r="F50" s="310"/>
      <c r="G50" s="72"/>
      <c r="H50" s="107"/>
      <c r="I50" s="175"/>
      <c r="J50" s="310"/>
      <c r="K50" s="104"/>
    </row>
    <row r="51" spans="1:11" s="23" customFormat="1" ht="18" customHeight="1">
      <c r="A51" s="75" t="s">
        <v>330</v>
      </c>
      <c r="B51" s="142"/>
      <c r="C51" s="72"/>
      <c r="D51" s="72"/>
      <c r="E51" s="72"/>
      <c r="F51" s="72"/>
      <c r="G51" s="72"/>
      <c r="H51" s="150"/>
      <c r="I51" s="176"/>
      <c r="J51" s="73"/>
      <c r="K51" s="177"/>
    </row>
    <row r="52" spans="1:11" s="23" customFormat="1" ht="18" customHeight="1">
      <c r="A52" s="75"/>
      <c r="B52" s="72"/>
      <c r="C52" s="72"/>
      <c r="D52" s="72"/>
      <c r="E52" s="72"/>
      <c r="F52" s="72"/>
      <c r="G52" s="72"/>
      <c r="H52" s="150"/>
      <c r="I52" s="176"/>
      <c r="J52" s="73"/>
      <c r="K52" s="177"/>
    </row>
    <row r="53" spans="1:11" s="23" customFormat="1" ht="18" customHeight="1">
      <c r="A53" s="75"/>
      <c r="B53" s="72"/>
      <c r="C53" s="72"/>
      <c r="D53" s="72"/>
      <c r="E53" s="72"/>
      <c r="F53" s="72"/>
      <c r="G53" s="72"/>
      <c r="H53" s="150"/>
      <c r="I53" s="176"/>
      <c r="J53" s="73"/>
      <c r="K53" s="177"/>
    </row>
    <row r="54" spans="1:11" s="23" customFormat="1" ht="18" customHeight="1">
      <c r="A54" s="75"/>
      <c r="B54" s="72"/>
      <c r="C54" s="72"/>
      <c r="D54" s="72"/>
      <c r="E54" s="72"/>
      <c r="F54" s="72"/>
      <c r="G54" s="72"/>
      <c r="H54" s="150"/>
      <c r="I54" s="176"/>
      <c r="J54" s="73"/>
      <c r="K54" s="177"/>
    </row>
    <row r="55" spans="1:11" s="21" customFormat="1" ht="18" customHeight="1">
      <c r="A55" s="110" t="s">
        <v>259</v>
      </c>
      <c r="B55" s="72" t="s">
        <v>180</v>
      </c>
      <c r="C55" s="72"/>
      <c r="D55" s="157"/>
      <c r="E55" s="157"/>
      <c r="F55" s="157"/>
      <c r="G55" s="157"/>
      <c r="H55" s="157"/>
      <c r="I55" s="157"/>
      <c r="J55" s="157"/>
      <c r="K55" s="104"/>
    </row>
    <row r="56" spans="1:11" s="21" customFormat="1" ht="18" customHeight="1">
      <c r="A56" s="75"/>
      <c r="B56" s="150"/>
      <c r="C56" s="72"/>
      <c r="D56" s="157"/>
      <c r="E56" s="157"/>
      <c r="F56" s="157"/>
      <c r="G56" s="157"/>
      <c r="H56" s="157"/>
      <c r="I56" s="157"/>
      <c r="J56" s="157"/>
      <c r="K56" s="104"/>
    </row>
    <row r="57" spans="1:11" s="21" customFormat="1" ht="18" customHeight="1">
      <c r="A57" s="75"/>
      <c r="B57" s="150"/>
      <c r="C57" s="72"/>
      <c r="D57" s="157"/>
      <c r="E57" s="157"/>
      <c r="F57" s="157"/>
      <c r="G57" s="157"/>
      <c r="H57" s="157"/>
      <c r="I57" s="157"/>
      <c r="J57" s="157"/>
      <c r="K57" s="104"/>
    </row>
    <row r="58" spans="1:11" s="21" customFormat="1" ht="18" customHeight="1">
      <c r="A58" s="75"/>
      <c r="B58" s="310"/>
      <c r="C58" s="157"/>
      <c r="D58" s="157"/>
      <c r="E58" s="157"/>
      <c r="F58" s="157"/>
      <c r="G58" s="157"/>
      <c r="H58" s="314" t="s">
        <v>13</v>
      </c>
      <c r="I58" s="314" t="s">
        <v>14</v>
      </c>
      <c r="J58" s="157"/>
      <c r="K58" s="104"/>
    </row>
    <row r="59" spans="1:11" s="21" customFormat="1" ht="18" customHeight="1">
      <c r="A59" s="75"/>
      <c r="B59" s="568" t="s">
        <v>172</v>
      </c>
      <c r="C59" s="542"/>
      <c r="D59" s="542"/>
      <c r="E59" s="309"/>
      <c r="F59" s="343"/>
      <c r="G59" s="197" t="s">
        <v>211</v>
      </c>
      <c r="H59" s="257"/>
      <c r="I59" s="376"/>
      <c r="J59" s="363" t="s">
        <v>164</v>
      </c>
      <c r="K59" s="104" t="s">
        <v>47</v>
      </c>
    </row>
    <row r="60" spans="1:11" s="21" customFormat="1" ht="18" customHeight="1">
      <c r="A60" s="75"/>
      <c r="B60" s="568" t="s">
        <v>165</v>
      </c>
      <c r="C60" s="542"/>
      <c r="D60" s="542"/>
      <c r="E60" s="542"/>
      <c r="F60" s="343"/>
      <c r="G60" s="197" t="s">
        <v>212</v>
      </c>
      <c r="H60" s="258"/>
      <c r="I60" s="262"/>
      <c r="J60" s="363" t="s">
        <v>113</v>
      </c>
      <c r="K60" s="205" t="s">
        <v>64</v>
      </c>
    </row>
    <row r="61" spans="1:11" s="21" customFormat="1" ht="18" customHeight="1">
      <c r="A61" s="75"/>
      <c r="B61" s="357" t="s">
        <v>166</v>
      </c>
      <c r="C61" s="309"/>
      <c r="D61" s="309"/>
      <c r="E61" s="309"/>
      <c r="F61" s="309"/>
      <c r="G61" s="197" t="s">
        <v>213</v>
      </c>
      <c r="H61" s="259"/>
      <c r="I61" s="377"/>
      <c r="J61" s="363" t="s">
        <v>94</v>
      </c>
      <c r="K61" s="104" t="s">
        <v>93</v>
      </c>
    </row>
    <row r="62" spans="1:11" s="21" customFormat="1" ht="18" customHeight="1">
      <c r="A62" s="75"/>
      <c r="B62" s="357" t="s">
        <v>167</v>
      </c>
      <c r="C62" s="309"/>
      <c r="D62" s="309"/>
      <c r="E62" s="309"/>
      <c r="F62" s="309"/>
      <c r="G62" s="197" t="s">
        <v>203</v>
      </c>
      <c r="H62" s="260"/>
      <c r="I62" s="378"/>
      <c r="J62" s="363" t="s">
        <v>95</v>
      </c>
      <c r="K62" s="104" t="s">
        <v>92</v>
      </c>
    </row>
    <row r="63" spans="1:11" s="21" customFormat="1" ht="18" customHeight="1">
      <c r="A63" s="75"/>
      <c r="B63" s="358" t="s">
        <v>168</v>
      </c>
      <c r="C63" s="309"/>
      <c r="D63" s="309"/>
      <c r="E63" s="309"/>
      <c r="F63" s="309"/>
      <c r="G63" s="197" t="s">
        <v>214</v>
      </c>
      <c r="H63" s="260"/>
      <c r="I63" s="378"/>
      <c r="J63" s="363" t="s">
        <v>95</v>
      </c>
      <c r="K63" s="104" t="s">
        <v>92</v>
      </c>
    </row>
    <row r="64" spans="1:11" s="21" customFormat="1" ht="18" customHeight="1">
      <c r="A64" s="75"/>
      <c r="B64" s="358" t="s">
        <v>227</v>
      </c>
      <c r="C64" s="309"/>
      <c r="D64" s="309"/>
      <c r="E64" s="309"/>
      <c r="F64" s="309"/>
      <c r="G64" s="197" t="s">
        <v>173</v>
      </c>
      <c r="H64" s="261" t="str">
        <f>IF(H61="","",IF(H66="乾　式","0",10^(7.203-1735.74/(H61+234))))</f>
        <v/>
      </c>
      <c r="I64" s="261" t="str">
        <f>IF(I61="","",IF(H66="乾　式","0",10^(7.203-1735.74/(I61+234))))</f>
        <v/>
      </c>
      <c r="J64" s="363" t="s">
        <v>95</v>
      </c>
      <c r="K64" s="104" t="s">
        <v>92</v>
      </c>
    </row>
    <row r="65" spans="1:11" s="21" customFormat="1" ht="8.25" customHeight="1">
      <c r="A65" s="75"/>
      <c r="B65" s="72"/>
      <c r="C65" s="370"/>
      <c r="D65" s="309"/>
      <c r="E65" s="309"/>
      <c r="F65" s="309"/>
      <c r="G65" s="197"/>
      <c r="H65" s="366"/>
      <c r="I65" s="270"/>
      <c r="J65" s="363"/>
      <c r="K65" s="104"/>
    </row>
    <row r="66" spans="1:11" s="21" customFormat="1" ht="18" customHeight="1">
      <c r="A66" s="75"/>
      <c r="B66" s="73" t="s">
        <v>254</v>
      </c>
      <c r="C66" s="145"/>
      <c r="D66" s="371"/>
      <c r="E66" s="72"/>
      <c r="F66" s="372"/>
      <c r="G66" s="367"/>
      <c r="H66" s="379" t="s">
        <v>334</v>
      </c>
      <c r="I66" s="72"/>
      <c r="J66" s="363"/>
      <c r="K66" s="104"/>
    </row>
    <row r="67" spans="1:11" s="21" customFormat="1" ht="18" customHeight="1">
      <c r="A67" s="75"/>
      <c r="B67" s="310" t="s">
        <v>197</v>
      </c>
      <c r="C67" s="310"/>
      <c r="D67" s="341"/>
      <c r="E67" s="341"/>
      <c r="F67" s="341"/>
      <c r="G67" s="341"/>
      <c r="H67" s="341"/>
      <c r="I67" s="342"/>
      <c r="J67" s="342"/>
      <c r="K67" s="104"/>
    </row>
    <row r="68" spans="1:11" s="21" customFormat="1" ht="18" customHeight="1">
      <c r="A68" s="75"/>
      <c r="B68" s="310" t="s">
        <v>198</v>
      </c>
      <c r="C68" s="310"/>
      <c r="D68" s="341"/>
      <c r="E68" s="341"/>
      <c r="F68" s="341"/>
      <c r="G68" s="341"/>
      <c r="H68" s="341"/>
      <c r="I68" s="341"/>
      <c r="J68" s="341"/>
      <c r="K68" s="104"/>
    </row>
    <row r="69" spans="1:11" s="21" customFormat="1" ht="18" customHeight="1">
      <c r="A69" s="75"/>
      <c r="B69" s="310"/>
      <c r="C69" s="310"/>
      <c r="D69" s="310"/>
      <c r="E69" s="310"/>
      <c r="F69" s="310"/>
      <c r="G69" s="310"/>
      <c r="H69" s="79"/>
      <c r="I69" s="72"/>
      <c r="J69" s="363"/>
      <c r="K69" s="104"/>
    </row>
    <row r="70" spans="1:11" s="21" customFormat="1" ht="18" customHeight="1">
      <c r="A70" s="75"/>
      <c r="B70" s="310"/>
      <c r="C70" s="310"/>
      <c r="D70" s="310"/>
      <c r="E70" s="310"/>
      <c r="F70" s="310"/>
      <c r="G70" s="310"/>
      <c r="H70" s="314" t="s">
        <v>13</v>
      </c>
      <c r="I70" s="314" t="s">
        <v>14</v>
      </c>
      <c r="J70" s="363"/>
      <c r="K70" s="104"/>
    </row>
    <row r="71" spans="1:11" s="21" customFormat="1" ht="18" customHeight="1">
      <c r="A71" s="75"/>
      <c r="B71" s="310" t="s">
        <v>181</v>
      </c>
      <c r="C71" s="72"/>
      <c r="D71" s="72"/>
      <c r="E71" s="84"/>
      <c r="F71" s="84"/>
      <c r="G71" s="149" t="s">
        <v>286</v>
      </c>
      <c r="H71" s="263" t="str">
        <f>IF(COUNTBLANK(H59:H64)=0,(H59*H60*(H62+H63-H64)*273/3600/101.3/(273+H61)),"")</f>
        <v/>
      </c>
      <c r="I71" s="263" t="str">
        <f>IF(COUNTBLANK(I59:I64)=0,(I59*I60*(I62+I63-I64)*273/3600/101.3/(273+I61)),"")</f>
        <v/>
      </c>
      <c r="J71" s="158" t="s">
        <v>34</v>
      </c>
      <c r="K71" s="104" t="s">
        <v>47</v>
      </c>
    </row>
    <row r="72" spans="1:11" s="21" customFormat="1" ht="18" customHeight="1" thickBot="1">
      <c r="A72" s="75"/>
      <c r="B72" s="109" t="s">
        <v>182</v>
      </c>
      <c r="C72" s="72"/>
      <c r="D72" s="150"/>
      <c r="E72" s="150"/>
      <c r="F72" s="72"/>
      <c r="G72" s="149" t="s">
        <v>287</v>
      </c>
      <c r="H72" s="253"/>
      <c r="I72" s="253"/>
      <c r="J72" s="158" t="s">
        <v>36</v>
      </c>
      <c r="K72" s="179" t="s">
        <v>92</v>
      </c>
    </row>
    <row r="73" spans="1:11" s="21" customFormat="1" ht="18" customHeight="1" thickBot="1">
      <c r="A73" s="75"/>
      <c r="B73" s="178" t="s">
        <v>183</v>
      </c>
      <c r="C73" s="72"/>
      <c r="D73" s="72"/>
      <c r="E73" s="72"/>
      <c r="F73" s="72"/>
      <c r="G73" s="149" t="s">
        <v>284</v>
      </c>
      <c r="H73" s="267" t="str">
        <f>IF(COUNTBLANK(H71:H72)=0,H71*60/H72,"")</f>
        <v/>
      </c>
      <c r="I73" s="267" t="str">
        <f>IF(COUNTBLANK(I71:I72)=0,I71*60/I72,"")</f>
        <v/>
      </c>
      <c r="J73" s="158" t="s">
        <v>4</v>
      </c>
      <c r="K73" s="104" t="s">
        <v>47</v>
      </c>
    </row>
    <row r="74" spans="1:11" s="21" customFormat="1" ht="22.5" customHeight="1" thickBot="1">
      <c r="A74" s="75"/>
      <c r="B74" s="72"/>
      <c r="C74" s="72"/>
      <c r="D74" s="73"/>
      <c r="E74" s="73"/>
      <c r="F74" s="313"/>
      <c r="G74" s="72"/>
      <c r="H74" s="105" t="s">
        <v>290</v>
      </c>
      <c r="I74" s="284" t="str">
        <f>IF(COUNTBLANK(H73:I73)=0,(H73+I73)/2,"")</f>
        <v/>
      </c>
      <c r="J74" s="158" t="s">
        <v>4</v>
      </c>
      <c r="K74" s="104" t="s">
        <v>47</v>
      </c>
    </row>
    <row r="75" spans="1:11" s="21" customFormat="1" ht="18" customHeight="1" thickBot="1">
      <c r="A75" s="75"/>
      <c r="B75" s="72"/>
      <c r="C75" s="313"/>
      <c r="D75" s="73"/>
      <c r="E75" s="73"/>
      <c r="F75" s="313"/>
      <c r="G75" s="72"/>
      <c r="H75" s="150" t="s">
        <v>17</v>
      </c>
      <c r="I75" s="256" t="str">
        <f>IF(I74&lt;&gt;"",ABS((H73-I73)/I74),"")</f>
        <v/>
      </c>
      <c r="J75" s="145" t="s">
        <v>275</v>
      </c>
      <c r="K75" s="104"/>
    </row>
    <row r="76" spans="1:11" s="21" customFormat="1" ht="7.15" customHeight="1">
      <c r="A76" s="75"/>
      <c r="B76" s="72"/>
      <c r="C76" s="72"/>
      <c r="D76" s="72"/>
      <c r="E76" s="72"/>
      <c r="F76" s="72"/>
      <c r="G76" s="72"/>
      <c r="H76" s="72"/>
      <c r="I76" s="72"/>
      <c r="J76" s="106"/>
      <c r="K76" s="104"/>
    </row>
    <row r="77" spans="1:11" s="21" customFormat="1" ht="18" customHeight="1">
      <c r="A77" s="75"/>
      <c r="B77" s="72"/>
      <c r="C77" s="313"/>
      <c r="D77" s="313"/>
      <c r="E77" s="313"/>
      <c r="F77" s="313"/>
      <c r="G77" s="72"/>
      <c r="H77" s="314" t="s">
        <v>13</v>
      </c>
      <c r="I77" s="314" t="s">
        <v>14</v>
      </c>
      <c r="J77" s="181"/>
      <c r="K77" s="180"/>
    </row>
    <row r="78" spans="1:11" s="21" customFormat="1" ht="18" customHeight="1">
      <c r="A78" s="110" t="s">
        <v>260</v>
      </c>
      <c r="B78" s="310" t="s">
        <v>323</v>
      </c>
      <c r="C78" s="117"/>
      <c r="D78" s="157"/>
      <c r="E78" s="157"/>
      <c r="F78" s="157"/>
      <c r="G78" s="105" t="s">
        <v>296</v>
      </c>
      <c r="H78" s="268"/>
      <c r="I78" s="268"/>
      <c r="J78" s="158" t="s">
        <v>305</v>
      </c>
      <c r="K78" s="104" t="s">
        <v>47</v>
      </c>
    </row>
    <row r="79" spans="1:11" s="21" customFormat="1" ht="18" customHeight="1" thickBot="1">
      <c r="A79" s="75"/>
      <c r="B79" s="109" t="s">
        <v>184</v>
      </c>
      <c r="C79" s="144"/>
      <c r="D79" s="150"/>
      <c r="E79" s="150"/>
      <c r="F79" s="72"/>
      <c r="G79" s="149" t="s">
        <v>288</v>
      </c>
      <c r="H79" s="373" t="str">
        <f>+IF(H72&lt;&gt;0,H72,"")</f>
        <v/>
      </c>
      <c r="I79" s="373" t="str">
        <f>+IF(I72&lt;&gt;0,I72,"")</f>
        <v/>
      </c>
      <c r="J79" s="158" t="s">
        <v>36</v>
      </c>
      <c r="K79" s="179" t="s">
        <v>92</v>
      </c>
    </row>
    <row r="80" spans="1:11" s="21" customFormat="1" ht="18" customHeight="1" thickBot="1">
      <c r="A80" s="75"/>
      <c r="B80" s="178" t="s">
        <v>185</v>
      </c>
      <c r="C80" s="182"/>
      <c r="D80" s="72"/>
      <c r="E80" s="72"/>
      <c r="F80" s="72"/>
      <c r="G80" s="149" t="s">
        <v>285</v>
      </c>
      <c r="H80" s="267" t="str">
        <f>IF(COUNTBLANK(H78:H79)=0,H78*60/H79,"")</f>
        <v/>
      </c>
      <c r="I80" s="267" t="str">
        <f>IF(COUNTBLANK(I78:I79)=0,I78*60/I79,"")</f>
        <v/>
      </c>
      <c r="J80" s="158" t="s">
        <v>4</v>
      </c>
      <c r="K80" s="104" t="s">
        <v>47</v>
      </c>
    </row>
    <row r="81" spans="1:11" s="21" customFormat="1" ht="21" customHeight="1" thickBot="1">
      <c r="A81" s="75"/>
      <c r="B81" s="72"/>
      <c r="C81" s="72"/>
      <c r="D81" s="73"/>
      <c r="E81" s="73"/>
      <c r="F81" s="313"/>
      <c r="G81" s="72"/>
      <c r="H81" s="107" t="s">
        <v>289</v>
      </c>
      <c r="I81" s="284" t="str">
        <f>IF(COUNTBLANK(H80:I80)=0,(H80+I80)/2,"")</f>
        <v/>
      </c>
      <c r="J81" s="158" t="s">
        <v>4</v>
      </c>
      <c r="K81" s="104" t="s">
        <v>47</v>
      </c>
    </row>
    <row r="82" spans="1:11" s="21" customFormat="1" ht="18" customHeight="1" thickBot="1">
      <c r="A82" s="75"/>
      <c r="B82" s="72"/>
      <c r="C82" s="313"/>
      <c r="D82" s="73"/>
      <c r="E82" s="73"/>
      <c r="F82" s="313"/>
      <c r="G82" s="72"/>
      <c r="H82" s="150" t="s">
        <v>17</v>
      </c>
      <c r="I82" s="256" t="str">
        <f>IF(I81&lt;&gt;"",ABS((H80-I80)/I81),"")</f>
        <v/>
      </c>
      <c r="J82" s="145" t="s">
        <v>275</v>
      </c>
      <c r="K82" s="104"/>
    </row>
    <row r="83" spans="1:11" s="21" customFormat="1" ht="18" customHeight="1">
      <c r="A83" s="75"/>
      <c r="B83" s="72"/>
      <c r="C83" s="313"/>
      <c r="D83" s="73"/>
      <c r="E83" s="73"/>
      <c r="F83" s="313"/>
      <c r="G83" s="72"/>
      <c r="H83" s="150"/>
      <c r="I83" s="172"/>
      <c r="J83" s="158"/>
      <c r="K83" s="180"/>
    </row>
    <row r="84" spans="1:11" s="21" customFormat="1" ht="18" customHeight="1">
      <c r="A84" s="75"/>
      <c r="B84" s="72"/>
      <c r="C84" s="313"/>
      <c r="D84" s="73"/>
      <c r="E84" s="73"/>
      <c r="F84" s="313"/>
      <c r="G84" s="72"/>
      <c r="H84" s="150"/>
      <c r="I84" s="172"/>
      <c r="J84" s="158"/>
      <c r="K84" s="180"/>
    </row>
    <row r="85" spans="1:11" s="21" customFormat="1" ht="18" customHeight="1">
      <c r="A85" s="75"/>
      <c r="B85" s="72"/>
      <c r="C85" s="313"/>
      <c r="D85" s="73"/>
      <c r="E85" s="73"/>
      <c r="F85" s="313"/>
      <c r="G85" s="72"/>
      <c r="H85" s="150"/>
      <c r="I85" s="172"/>
      <c r="J85" s="158"/>
      <c r="K85" s="180"/>
    </row>
    <row r="86" spans="1:11" s="21" customFormat="1" ht="18" customHeight="1">
      <c r="A86" s="75"/>
      <c r="B86" s="72"/>
      <c r="C86" s="313"/>
      <c r="D86" s="73"/>
      <c r="E86" s="73"/>
      <c r="F86" s="313"/>
      <c r="G86" s="72"/>
      <c r="H86" s="150"/>
      <c r="I86" s="172"/>
      <c r="J86" s="158"/>
      <c r="K86" s="180"/>
    </row>
    <row r="87" spans="1:11" s="21" customFormat="1" ht="18" customHeight="1">
      <c r="A87" s="75"/>
      <c r="B87" s="72"/>
      <c r="C87" s="313"/>
      <c r="D87" s="73"/>
      <c r="E87" s="73"/>
      <c r="F87" s="313"/>
      <c r="G87" s="72"/>
      <c r="H87" s="150"/>
      <c r="I87" s="172"/>
      <c r="J87" s="158"/>
      <c r="K87" s="180"/>
    </row>
    <row r="88" spans="1:11" s="21" customFormat="1" ht="19.5" customHeight="1">
      <c r="A88" s="75"/>
      <c r="B88" s="72"/>
      <c r="C88" s="313"/>
      <c r="D88" s="73"/>
      <c r="E88" s="73"/>
      <c r="F88" s="313"/>
      <c r="G88" s="72"/>
      <c r="H88" s="150"/>
      <c r="I88" s="172"/>
      <c r="J88" s="158"/>
      <c r="K88" s="180"/>
    </row>
    <row r="89" spans="1:11" s="21" customFormat="1" ht="18.600000000000001" customHeight="1" thickBot="1">
      <c r="A89" s="80"/>
      <c r="B89" s="81"/>
      <c r="C89" s="81"/>
      <c r="D89" s="81"/>
      <c r="E89" s="81"/>
      <c r="F89" s="81"/>
      <c r="G89" s="81"/>
      <c r="H89" s="81"/>
      <c r="I89" s="81"/>
      <c r="J89" s="81"/>
      <c r="K89" s="82"/>
    </row>
    <row r="90" spans="1:11" s="21" customFormat="1" ht="18.600000000000001" customHeight="1" thickBot="1">
      <c r="A90" s="310"/>
      <c r="B90" s="310"/>
      <c r="C90" s="310"/>
      <c r="D90" s="310"/>
      <c r="E90" s="310"/>
      <c r="F90" s="310"/>
      <c r="G90" s="310"/>
      <c r="H90" s="310"/>
      <c r="I90" s="310"/>
      <c r="J90" s="310"/>
      <c r="K90" s="310"/>
    </row>
    <row r="91" spans="1:11" s="21" customFormat="1" ht="18.75" customHeight="1" thickBot="1">
      <c r="A91" s="551" t="s">
        <v>247</v>
      </c>
      <c r="B91" s="552"/>
      <c r="C91" s="552"/>
      <c r="D91" s="552"/>
      <c r="E91" s="552"/>
      <c r="F91" s="552"/>
      <c r="G91" s="552"/>
      <c r="H91" s="552"/>
      <c r="I91" s="552"/>
      <c r="J91" s="552"/>
      <c r="K91" s="553"/>
    </row>
    <row r="92" spans="1:11" s="21" customFormat="1" ht="28.5" customHeight="1" thickTop="1">
      <c r="A92" s="22" t="s">
        <v>110</v>
      </c>
      <c r="B92" s="548" t="str">
        <f>表紙!$B$3&amp;"（５．エネルギー消費量）"</f>
        <v>スチームコンベクションオーブン（５．エネルギー消費量）</v>
      </c>
      <c r="C92" s="549"/>
      <c r="D92" s="549"/>
      <c r="E92" s="549"/>
      <c r="F92" s="549"/>
      <c r="G92" s="549"/>
      <c r="H92" s="549"/>
      <c r="I92" s="549"/>
      <c r="J92" s="548" t="str">
        <f xml:space="preserve"> IF(表紙!$C$13="選択してください","","ガス種："&amp;表紙!$C$13)</f>
        <v/>
      </c>
      <c r="K92" s="550"/>
    </row>
    <row r="93" spans="1:11" s="21" customFormat="1" ht="18" customHeight="1" thickBot="1">
      <c r="A93" s="5" t="s">
        <v>135</v>
      </c>
      <c r="B93" s="545" t="str">
        <f>IF(表紙!$B$6=0,"",表紙!$B$6)</f>
        <v/>
      </c>
      <c r="C93" s="545"/>
      <c r="D93" s="546"/>
      <c r="E93" s="546"/>
      <c r="F93" s="547"/>
      <c r="G93" s="312" t="s">
        <v>2</v>
      </c>
      <c r="H93" s="530" t="str">
        <f>IF(表紙!$H$5=0,"",表紙!$H$5)</f>
        <v/>
      </c>
      <c r="I93" s="526"/>
      <c r="J93" s="526"/>
      <c r="K93" s="531"/>
    </row>
    <row r="94" spans="1:11" s="21" customFormat="1" ht="18.600000000000001" customHeight="1">
      <c r="A94" s="75"/>
      <c r="B94" s="72"/>
      <c r="C94" s="310"/>
      <c r="D94" s="183"/>
      <c r="E94" s="72"/>
      <c r="F94" s="310"/>
      <c r="G94" s="72"/>
      <c r="H94" s="107"/>
      <c r="I94" s="175"/>
      <c r="J94" s="310"/>
      <c r="K94" s="104"/>
    </row>
    <row r="95" spans="1:11" s="21" customFormat="1" ht="18.600000000000001" customHeight="1">
      <c r="A95" s="295" t="s">
        <v>329</v>
      </c>
      <c r="B95" s="142"/>
      <c r="C95" s="310"/>
      <c r="D95" s="183"/>
      <c r="E95" s="72"/>
      <c r="F95" s="310"/>
      <c r="G95" s="72"/>
      <c r="H95" s="107"/>
      <c r="I95" s="175"/>
      <c r="J95" s="106"/>
      <c r="K95" s="104"/>
    </row>
    <row r="96" spans="1:11" s="21" customFormat="1" ht="19.5" customHeight="1">
      <c r="A96" s="121"/>
      <c r="B96" s="310"/>
      <c r="C96" s="310"/>
      <c r="D96" s="310"/>
      <c r="E96" s="310"/>
      <c r="F96" s="310"/>
      <c r="G96" s="150"/>
      <c r="H96" s="170"/>
      <c r="I96" s="185"/>
      <c r="J96" s="310"/>
      <c r="K96" s="189"/>
    </row>
    <row r="97" spans="1:11" s="21" customFormat="1" ht="18.600000000000001" customHeight="1">
      <c r="A97" s="75"/>
      <c r="B97" s="72"/>
      <c r="C97" s="72"/>
      <c r="D97" s="72"/>
      <c r="E97" s="72"/>
      <c r="F97" s="72"/>
      <c r="G97" s="72"/>
      <c r="H97" s="72"/>
      <c r="I97" s="72"/>
      <c r="J97" s="106"/>
      <c r="K97" s="104"/>
    </row>
    <row r="98" spans="1:11" s="21" customFormat="1" ht="18.600000000000001" customHeight="1">
      <c r="A98" s="75"/>
      <c r="B98" s="72"/>
      <c r="C98" s="72"/>
      <c r="D98" s="72"/>
      <c r="E98" s="72"/>
      <c r="F98" s="72"/>
      <c r="G98" s="72"/>
      <c r="H98" s="72"/>
      <c r="I98" s="72"/>
      <c r="J98" s="106"/>
      <c r="K98" s="104"/>
    </row>
    <row r="99" spans="1:11" s="21" customFormat="1" ht="21.75" customHeight="1">
      <c r="A99" s="110" t="s">
        <v>259</v>
      </c>
      <c r="B99" s="310" t="s">
        <v>321</v>
      </c>
      <c r="C99" s="310"/>
      <c r="D99" s="310"/>
      <c r="E99" s="310"/>
      <c r="F99" s="310"/>
      <c r="G99" s="310"/>
      <c r="H99" s="105" t="s">
        <v>291</v>
      </c>
      <c r="I99" s="249" t="str">
        <f>I17</f>
        <v/>
      </c>
      <c r="J99" s="158" t="s">
        <v>50</v>
      </c>
      <c r="K99" s="104" t="s">
        <v>47</v>
      </c>
    </row>
    <row r="100" spans="1:11" s="21" customFormat="1" ht="21.75" customHeight="1">
      <c r="A100" s="75"/>
      <c r="B100" s="310" t="s">
        <v>177</v>
      </c>
      <c r="C100" s="310"/>
      <c r="D100" s="310"/>
      <c r="E100" s="310"/>
      <c r="F100" s="310"/>
      <c r="G100" s="310"/>
      <c r="H100" s="105" t="s">
        <v>292</v>
      </c>
      <c r="I100" s="249" t="str">
        <f>I32</f>
        <v/>
      </c>
      <c r="J100" s="106" t="s">
        <v>50</v>
      </c>
      <c r="K100" s="104" t="s">
        <v>47</v>
      </c>
    </row>
    <row r="101" spans="1:11" s="21" customFormat="1" ht="21.75" customHeight="1">
      <c r="A101" s="75"/>
      <c r="B101" s="73" t="s">
        <v>324</v>
      </c>
      <c r="C101" s="72"/>
      <c r="D101" s="158"/>
      <c r="E101" s="158"/>
      <c r="F101" s="72"/>
      <c r="G101" s="72"/>
      <c r="H101" s="105" t="s">
        <v>293</v>
      </c>
      <c r="I101" s="374">
        <v>1</v>
      </c>
      <c r="J101" s="106" t="s">
        <v>54</v>
      </c>
      <c r="K101" s="205" t="s">
        <v>64</v>
      </c>
    </row>
    <row r="102" spans="1:11" s="21" customFormat="1" ht="21.75" customHeight="1" thickBot="1">
      <c r="A102" s="75"/>
      <c r="B102" s="310" t="s">
        <v>294</v>
      </c>
      <c r="C102" s="72"/>
      <c r="D102" s="109"/>
      <c r="E102" s="109"/>
      <c r="F102" s="109"/>
      <c r="G102" s="72"/>
      <c r="H102" s="156" t="s">
        <v>133</v>
      </c>
      <c r="I102" s="374">
        <v>1</v>
      </c>
      <c r="J102" s="106" t="s">
        <v>54</v>
      </c>
      <c r="K102" s="205" t="s">
        <v>64</v>
      </c>
    </row>
    <row r="103" spans="1:11" s="21" customFormat="1" ht="21.75" customHeight="1" thickBot="1">
      <c r="A103" s="75"/>
      <c r="B103" s="73" t="s">
        <v>186</v>
      </c>
      <c r="C103" s="72"/>
      <c r="D103" s="310"/>
      <c r="E103" s="310"/>
      <c r="F103" s="310"/>
      <c r="G103" s="72"/>
      <c r="H103" s="105" t="s">
        <v>325</v>
      </c>
      <c r="I103" s="285" t="str">
        <f>IF(COUNTBLANK(I99:I102)=0,I101*I99+I102*I100,"")</f>
        <v/>
      </c>
      <c r="J103" s="158" t="s">
        <v>50</v>
      </c>
      <c r="K103" s="104" t="s">
        <v>93</v>
      </c>
    </row>
    <row r="104" spans="1:11" s="21" customFormat="1" ht="21.75" customHeight="1">
      <c r="A104" s="75"/>
      <c r="B104" s="73"/>
      <c r="C104" s="72"/>
      <c r="D104" s="310"/>
      <c r="E104" s="310"/>
      <c r="F104" s="310"/>
      <c r="G104" s="72"/>
      <c r="H104" s="107"/>
      <c r="I104" s="184"/>
      <c r="J104" s="158"/>
      <c r="K104" s="104"/>
    </row>
    <row r="105" spans="1:11" s="21" customFormat="1" ht="21.75" customHeight="1">
      <c r="A105" s="110" t="s">
        <v>260</v>
      </c>
      <c r="B105" s="310" t="s">
        <v>326</v>
      </c>
      <c r="C105" s="310"/>
      <c r="D105" s="109"/>
      <c r="E105" s="109"/>
      <c r="F105" s="109"/>
      <c r="G105" s="72"/>
      <c r="H105" s="105" t="s">
        <v>189</v>
      </c>
      <c r="I105" s="249" t="str">
        <f>I25</f>
        <v/>
      </c>
      <c r="J105" s="158" t="s">
        <v>50</v>
      </c>
      <c r="K105" s="104" t="s">
        <v>47</v>
      </c>
    </row>
    <row r="106" spans="1:11" s="21" customFormat="1" ht="21.75" customHeight="1">
      <c r="A106" s="75"/>
      <c r="B106" s="310" t="s">
        <v>187</v>
      </c>
      <c r="C106" s="310"/>
      <c r="D106" s="109"/>
      <c r="E106" s="109"/>
      <c r="F106" s="109"/>
      <c r="G106" s="72"/>
      <c r="H106" s="105" t="s">
        <v>190</v>
      </c>
      <c r="I106" s="249" t="str">
        <f>I35</f>
        <v/>
      </c>
      <c r="J106" s="106" t="s">
        <v>50</v>
      </c>
      <c r="K106" s="104" t="s">
        <v>47</v>
      </c>
    </row>
    <row r="107" spans="1:11" s="21" customFormat="1" ht="21.75" customHeight="1">
      <c r="A107" s="75"/>
      <c r="B107" s="73" t="s">
        <v>324</v>
      </c>
      <c r="C107" s="310"/>
      <c r="D107" s="158"/>
      <c r="E107" s="158"/>
      <c r="F107" s="72"/>
      <c r="G107" s="72"/>
      <c r="H107" s="105" t="s">
        <v>192</v>
      </c>
      <c r="I107" s="374">
        <v>1</v>
      </c>
      <c r="J107" s="106" t="s">
        <v>54</v>
      </c>
      <c r="K107" s="205" t="s">
        <v>64</v>
      </c>
    </row>
    <row r="108" spans="1:11" s="21" customFormat="1" ht="21.75" customHeight="1" thickBot="1">
      <c r="A108" s="75"/>
      <c r="B108" s="310" t="s">
        <v>294</v>
      </c>
      <c r="C108" s="310"/>
      <c r="D108" s="109"/>
      <c r="E108" s="109"/>
      <c r="F108" s="109"/>
      <c r="G108" s="72"/>
      <c r="H108" s="156" t="s">
        <v>191</v>
      </c>
      <c r="I108" s="374">
        <v>1</v>
      </c>
      <c r="J108" s="106" t="s">
        <v>54</v>
      </c>
      <c r="K108" s="205" t="s">
        <v>64</v>
      </c>
    </row>
    <row r="109" spans="1:11" s="21" customFormat="1" ht="21.75" customHeight="1" thickBot="1">
      <c r="A109" s="75"/>
      <c r="B109" s="73" t="s">
        <v>188</v>
      </c>
      <c r="C109" s="310"/>
      <c r="D109" s="310"/>
      <c r="E109" s="310"/>
      <c r="F109" s="310"/>
      <c r="G109" s="72"/>
      <c r="H109" s="105" t="s">
        <v>295</v>
      </c>
      <c r="I109" s="285" t="str">
        <f>IF(COUNTBLANK(I105:I108)=0,I107*I105+I108*I106,"")</f>
        <v/>
      </c>
      <c r="J109" s="158" t="s">
        <v>50</v>
      </c>
      <c r="K109" s="104" t="s">
        <v>93</v>
      </c>
    </row>
    <row r="110" spans="1:11" s="21" customFormat="1" ht="21.75" customHeight="1">
      <c r="A110" s="75"/>
      <c r="B110" s="142"/>
      <c r="C110" s="72"/>
      <c r="D110" s="72"/>
      <c r="E110" s="72"/>
      <c r="F110" s="72"/>
      <c r="G110" s="72"/>
      <c r="H110" s="150"/>
      <c r="I110" s="176"/>
      <c r="J110" s="73"/>
      <c r="K110" s="177"/>
    </row>
    <row r="111" spans="1:11" s="21" customFormat="1" ht="19.5" customHeight="1">
      <c r="A111" s="121"/>
      <c r="B111" s="310"/>
      <c r="C111" s="310"/>
      <c r="D111" s="310"/>
      <c r="E111" s="310"/>
      <c r="F111" s="310"/>
      <c r="G111" s="150"/>
      <c r="H111" s="186"/>
      <c r="I111" s="185"/>
      <c r="J111" s="310"/>
      <c r="K111" s="189"/>
    </row>
    <row r="112" spans="1:11" s="21" customFormat="1" ht="15" customHeight="1">
      <c r="A112" s="121"/>
      <c r="B112" s="310"/>
      <c r="C112" s="310"/>
      <c r="D112" s="310"/>
      <c r="E112" s="310"/>
      <c r="F112" s="310"/>
      <c r="G112" s="150"/>
      <c r="H112" s="186"/>
      <c r="I112" s="185"/>
      <c r="J112" s="310"/>
      <c r="K112" s="189"/>
    </row>
    <row r="113" spans="1:11" s="21" customFormat="1" ht="15" customHeight="1">
      <c r="A113" s="121"/>
      <c r="B113" s="310"/>
      <c r="C113" s="310"/>
      <c r="D113" s="310"/>
      <c r="E113" s="310"/>
      <c r="F113" s="310"/>
      <c r="G113" s="150"/>
      <c r="H113" s="187"/>
      <c r="I113" s="185"/>
      <c r="J113" s="310"/>
      <c r="K113" s="189"/>
    </row>
    <row r="114" spans="1:11" s="21" customFormat="1" ht="15" customHeight="1">
      <c r="A114" s="121"/>
      <c r="B114" s="310"/>
      <c r="C114" s="310"/>
      <c r="D114" s="310"/>
      <c r="E114" s="310"/>
      <c r="F114" s="310"/>
      <c r="G114" s="150"/>
      <c r="H114" s="188"/>
      <c r="I114" s="185"/>
      <c r="J114" s="310"/>
      <c r="K114" s="189"/>
    </row>
    <row r="115" spans="1:11" s="21" customFormat="1" ht="15" customHeight="1">
      <c r="A115" s="121"/>
      <c r="B115" s="310"/>
      <c r="C115" s="310"/>
      <c r="D115" s="310"/>
      <c r="E115" s="310"/>
      <c r="F115" s="310"/>
      <c r="G115" s="310"/>
      <c r="H115" s="310"/>
      <c r="I115" s="310"/>
      <c r="J115" s="310"/>
      <c r="K115" s="189"/>
    </row>
    <row r="116" spans="1:11" s="21" customFormat="1" ht="15" customHeight="1">
      <c r="A116" s="121"/>
      <c r="B116" s="310"/>
      <c r="C116" s="310"/>
      <c r="D116" s="310"/>
      <c r="E116" s="310"/>
      <c r="F116" s="310"/>
      <c r="G116" s="310"/>
      <c r="H116" s="310"/>
      <c r="I116" s="310"/>
      <c r="J116" s="310"/>
      <c r="K116" s="189"/>
    </row>
    <row r="117" spans="1:11" s="21" customFormat="1" ht="15" customHeight="1">
      <c r="A117" s="121"/>
      <c r="B117" s="310"/>
      <c r="C117" s="79"/>
      <c r="D117" s="310"/>
      <c r="E117" s="310"/>
      <c r="F117" s="310"/>
      <c r="G117" s="79"/>
      <c r="H117" s="79"/>
      <c r="I117" s="310"/>
      <c r="J117" s="310"/>
      <c r="K117" s="189"/>
    </row>
    <row r="118" spans="1:11" s="21" customFormat="1" ht="15" customHeight="1">
      <c r="A118" s="121"/>
      <c r="B118" s="310"/>
      <c r="C118" s="310"/>
      <c r="D118" s="310"/>
      <c r="E118" s="310"/>
      <c r="F118" s="310"/>
      <c r="G118" s="310"/>
      <c r="H118" s="185"/>
      <c r="I118" s="310"/>
      <c r="J118" s="310"/>
      <c r="K118" s="189"/>
    </row>
    <row r="119" spans="1:11" s="21" customFormat="1" ht="15" customHeight="1">
      <c r="A119" s="121"/>
      <c r="B119" s="310"/>
      <c r="C119" s="310"/>
      <c r="D119" s="310"/>
      <c r="E119" s="310"/>
      <c r="F119" s="310"/>
      <c r="G119" s="310"/>
      <c r="H119" s="310"/>
      <c r="I119" s="310"/>
      <c r="J119" s="310"/>
      <c r="K119" s="189"/>
    </row>
    <row r="120" spans="1:11" s="21" customFormat="1" ht="15" customHeight="1">
      <c r="A120" s="121"/>
      <c r="B120" s="310"/>
      <c r="C120" s="79"/>
      <c r="D120" s="310"/>
      <c r="E120" s="310"/>
      <c r="F120" s="310"/>
      <c r="G120" s="79"/>
      <c r="H120" s="79"/>
      <c r="I120" s="310"/>
      <c r="J120" s="310"/>
      <c r="K120" s="189"/>
    </row>
    <row r="121" spans="1:11" s="21" customFormat="1" ht="15" customHeight="1">
      <c r="A121" s="121"/>
      <c r="B121" s="310"/>
      <c r="C121" s="310"/>
      <c r="D121" s="310"/>
      <c r="E121" s="310"/>
      <c r="F121" s="310"/>
      <c r="G121" s="310"/>
      <c r="H121" s="185"/>
      <c r="I121" s="310"/>
      <c r="J121" s="310"/>
      <c r="K121" s="189"/>
    </row>
    <row r="122" spans="1:11" s="21" customFormat="1" ht="15" customHeight="1">
      <c r="A122" s="121"/>
      <c r="B122" s="310"/>
      <c r="C122" s="310"/>
      <c r="D122" s="310"/>
      <c r="E122" s="310"/>
      <c r="F122" s="310"/>
      <c r="G122" s="310"/>
      <c r="H122" s="310"/>
      <c r="I122" s="310"/>
      <c r="J122" s="310"/>
      <c r="K122" s="189"/>
    </row>
    <row r="123" spans="1:11" s="21" customFormat="1" ht="15" customHeight="1">
      <c r="A123" s="121"/>
      <c r="B123" s="310"/>
      <c r="C123" s="310"/>
      <c r="D123" s="310"/>
      <c r="E123" s="310"/>
      <c r="F123" s="310"/>
      <c r="G123" s="310"/>
      <c r="H123" s="310"/>
      <c r="I123" s="310"/>
      <c r="J123" s="310"/>
      <c r="K123" s="189"/>
    </row>
    <row r="124" spans="1:11" s="21" customFormat="1" ht="15" customHeight="1">
      <c r="A124" s="121"/>
      <c r="B124" s="310"/>
      <c r="C124" s="310"/>
      <c r="D124" s="310"/>
      <c r="E124" s="310"/>
      <c r="F124" s="310"/>
      <c r="G124" s="310"/>
      <c r="H124" s="310"/>
      <c r="I124" s="310"/>
      <c r="J124" s="310"/>
      <c r="K124" s="189"/>
    </row>
    <row r="125" spans="1:11" s="21" customFormat="1" ht="15" customHeight="1">
      <c r="A125" s="121"/>
      <c r="B125" s="310"/>
      <c r="C125" s="310"/>
      <c r="D125" s="310"/>
      <c r="E125" s="310"/>
      <c r="F125" s="310"/>
      <c r="G125" s="310"/>
      <c r="H125" s="310"/>
      <c r="I125" s="310"/>
      <c r="J125" s="310"/>
      <c r="K125" s="189"/>
    </row>
    <row r="126" spans="1:11" s="21" customFormat="1" ht="15" customHeight="1">
      <c r="A126" s="121"/>
      <c r="B126" s="310"/>
      <c r="C126" s="310"/>
      <c r="D126" s="310"/>
      <c r="E126" s="310"/>
      <c r="F126" s="310"/>
      <c r="G126" s="310"/>
      <c r="H126" s="310"/>
      <c r="I126" s="310"/>
      <c r="J126" s="310"/>
      <c r="K126" s="189"/>
    </row>
    <row r="127" spans="1:11" s="21" customFormat="1" ht="15" customHeight="1">
      <c r="A127" s="121"/>
      <c r="B127" s="310"/>
      <c r="C127" s="310"/>
      <c r="D127" s="310"/>
      <c r="E127" s="310"/>
      <c r="F127" s="310"/>
      <c r="G127" s="310"/>
      <c r="H127" s="310"/>
      <c r="I127" s="310"/>
      <c r="J127" s="310"/>
      <c r="K127" s="189"/>
    </row>
    <row r="128" spans="1:11" s="21" customFormat="1" ht="15" customHeight="1">
      <c r="A128" s="121"/>
      <c r="B128" s="310"/>
      <c r="C128" s="310"/>
      <c r="D128" s="310"/>
      <c r="E128" s="310"/>
      <c r="F128" s="310"/>
      <c r="G128" s="310"/>
      <c r="H128" s="310"/>
      <c r="I128" s="310"/>
      <c r="J128" s="310"/>
      <c r="K128" s="189"/>
    </row>
    <row r="129" spans="1:11" s="21" customFormat="1" ht="15" customHeight="1">
      <c r="A129" s="121"/>
      <c r="B129" s="310"/>
      <c r="C129" s="310"/>
      <c r="D129" s="310"/>
      <c r="E129" s="310"/>
      <c r="F129" s="310"/>
      <c r="G129" s="310"/>
      <c r="H129" s="310"/>
      <c r="I129" s="310"/>
      <c r="J129" s="310"/>
      <c r="K129" s="189"/>
    </row>
    <row r="130" spans="1:11" s="21" customFormat="1" ht="15" customHeight="1">
      <c r="A130" s="121"/>
      <c r="B130" s="310"/>
      <c r="C130" s="310"/>
      <c r="D130" s="310"/>
      <c r="E130" s="310"/>
      <c r="F130" s="310"/>
      <c r="G130" s="310"/>
      <c r="H130" s="310"/>
      <c r="I130" s="310"/>
      <c r="J130" s="310"/>
      <c r="K130" s="189"/>
    </row>
    <row r="131" spans="1:11" s="21" customFormat="1" ht="15" customHeight="1">
      <c r="A131" s="121"/>
      <c r="B131" s="310"/>
      <c r="C131" s="310"/>
      <c r="D131" s="310"/>
      <c r="E131" s="310"/>
      <c r="F131" s="310"/>
      <c r="G131" s="310"/>
      <c r="H131" s="310"/>
      <c r="I131" s="310"/>
      <c r="J131" s="310"/>
      <c r="K131" s="189"/>
    </row>
    <row r="132" spans="1:11" s="21" customFormat="1" ht="15" customHeight="1" thickBot="1">
      <c r="A132" s="190"/>
      <c r="B132" s="169"/>
      <c r="C132" s="169"/>
      <c r="D132" s="169"/>
      <c r="E132" s="169"/>
      <c r="F132" s="169"/>
      <c r="G132" s="169"/>
      <c r="H132" s="169"/>
      <c r="I132" s="169"/>
      <c r="J132" s="169"/>
      <c r="K132" s="191"/>
    </row>
    <row r="133" spans="1:11" s="21" customFormat="1" ht="1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s="21" customFormat="1" ht="1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s="21" customFormat="1" ht="1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s="21" customFormat="1" ht="1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s="21" customFormat="1" ht="1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s="21" customFormat="1" ht="1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s="21" customFormat="1" ht="1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s="21" customFormat="1" ht="1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s="21" customFormat="1" ht="1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s="21" customFormat="1" ht="1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s="21" customFormat="1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s="21" customFormat="1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s="21" customFormat="1" ht="1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s="21" customFormat="1" ht="1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</sheetData>
  <sheetProtection password="CC9A" sheet="1" objects="1" scenarios="1" formatCells="0" formatRows="0" insertRows="0" deleteRows="0"/>
  <mergeCells count="21">
    <mergeCell ref="J92:K92"/>
    <mergeCell ref="B48:I48"/>
    <mergeCell ref="J48:K48"/>
    <mergeCell ref="B49:F49"/>
    <mergeCell ref="H49:K49"/>
    <mergeCell ref="B93:F93"/>
    <mergeCell ref="H93:K93"/>
    <mergeCell ref="B59:D59"/>
    <mergeCell ref="B60:E60"/>
    <mergeCell ref="A2:K2"/>
    <mergeCell ref="B4:F4"/>
    <mergeCell ref="H4:K4"/>
    <mergeCell ref="E5:F6"/>
    <mergeCell ref="H5:H6"/>
    <mergeCell ref="J5:J6"/>
    <mergeCell ref="B5:C6"/>
    <mergeCell ref="J3:K3"/>
    <mergeCell ref="B3:I3"/>
    <mergeCell ref="A47:K47"/>
    <mergeCell ref="A91:K91"/>
    <mergeCell ref="B92:I92"/>
  </mergeCells>
  <phoneticPr fontId="3"/>
  <conditionalFormatting sqref="I75 I82:I88">
    <cfRule type="cellIs" dxfId="4" priority="17" stopIfTrue="1" operator="greaterThan">
      <formula>0.1</formula>
    </cfRule>
  </conditionalFormatting>
  <conditionalFormatting sqref="I107">
    <cfRule type="expression" dxfId="3" priority="5" stopIfTrue="1">
      <formula>#REF!&lt;&gt;1</formula>
    </cfRule>
  </conditionalFormatting>
  <conditionalFormatting sqref="I108">
    <cfRule type="expression" dxfId="2" priority="4" stopIfTrue="1">
      <formula>#REF!&lt;&gt;1</formula>
    </cfRule>
  </conditionalFormatting>
  <conditionalFormatting sqref="I101">
    <cfRule type="expression" dxfId="1" priority="3" stopIfTrue="1">
      <formula>#REF!&lt;&gt;1</formula>
    </cfRule>
  </conditionalFormatting>
  <conditionalFormatting sqref="I102">
    <cfRule type="expression" dxfId="0" priority="2" stopIfTrue="1">
      <formula>#REF!&lt;&gt;1</formula>
    </cfRule>
  </conditionalFormatting>
  <dataValidations count="1">
    <dataValidation type="list" allowBlank="1" showInputMessage="1" showErrorMessage="1" sqref="H66">
      <formula1>"（選択）,湿　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2" manualBreakCount="2">
    <brk id="45" max="10" man="1"/>
    <brk id="89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218"/>
  <sheetViews>
    <sheetView view="pageBreakPreview" topLeftCell="C1" zoomScaleNormal="90" zoomScaleSheetLayoutView="100" workbookViewId="0">
      <selection activeCell="C5" sqref="C5:E5"/>
    </sheetView>
  </sheetViews>
  <sheetFormatPr defaultColWidth="9" defaultRowHeight="13.5"/>
  <cols>
    <col min="1" max="1" width="3.125" style="1" customWidth="1"/>
    <col min="2" max="6" width="7.875" style="1" customWidth="1"/>
    <col min="7" max="7" width="3.125" style="1" customWidth="1"/>
    <col min="8" max="12" width="7.875" style="1" customWidth="1"/>
    <col min="13" max="13" width="2.875" style="1" customWidth="1"/>
    <col min="14" max="14" width="7" style="1" customWidth="1"/>
    <col min="15" max="18" width="9" style="1"/>
    <col min="19" max="19" width="2.125" style="1" customWidth="1"/>
    <col min="20" max="20" width="7" style="1" customWidth="1"/>
    <col min="21" max="22" width="9" style="1"/>
    <col min="23" max="23" width="9" style="1" customWidth="1"/>
    <col min="24" max="25" width="9" style="1"/>
    <col min="26" max="26" width="9" style="32" customWidth="1"/>
    <col min="27" max="16384" width="9" style="1"/>
  </cols>
  <sheetData>
    <row r="1" spans="1:26" ht="15" customHeight="1" thickBo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N1" s="324"/>
      <c r="Z1" s="1"/>
    </row>
    <row r="2" spans="1:26" s="21" customFormat="1" ht="18.75" customHeight="1" thickBot="1">
      <c r="A2" s="576" t="s">
        <v>246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8"/>
      <c r="N2" s="325"/>
    </row>
    <row r="3" spans="1:26" s="21" customFormat="1" ht="33.75" customHeight="1">
      <c r="A3" s="588" t="s">
        <v>110</v>
      </c>
      <c r="B3" s="589"/>
      <c r="C3" s="532" t="str">
        <f>表紙!$B$3&amp;"（７．均一性）"</f>
        <v>スチームコンベクションオーブン（７．均一性）</v>
      </c>
      <c r="D3" s="533"/>
      <c r="E3" s="533"/>
      <c r="F3" s="533"/>
      <c r="G3" s="533"/>
      <c r="H3" s="533"/>
      <c r="I3" s="533"/>
      <c r="J3" s="543"/>
      <c r="K3" s="532" t="str">
        <f xml:space="preserve"> IF(表紙!$C$13="選択してください","","ガス種："&amp;表紙!$C$13)</f>
        <v/>
      </c>
      <c r="L3" s="533"/>
      <c r="M3" s="534"/>
      <c r="N3" s="325"/>
      <c r="S3" s="23"/>
    </row>
    <row r="4" spans="1:26" s="21" customFormat="1" ht="18" customHeight="1" thickBot="1">
      <c r="A4" s="579" t="s">
        <v>135</v>
      </c>
      <c r="B4" s="580"/>
      <c r="C4" s="545" t="str">
        <f>IF(表紙!$B$6=0,"",表紙!$B$6)</f>
        <v/>
      </c>
      <c r="D4" s="545"/>
      <c r="E4" s="546"/>
      <c r="F4" s="547"/>
      <c r="G4" s="528" t="s">
        <v>2</v>
      </c>
      <c r="H4" s="529"/>
      <c r="I4" s="530" t="str">
        <f>IF(表紙!$H$5=0,"",表紙!$H$5)</f>
        <v/>
      </c>
      <c r="J4" s="526"/>
      <c r="K4" s="526"/>
      <c r="L4" s="526"/>
      <c r="M4" s="531"/>
      <c r="N4" s="325"/>
      <c r="S4" s="23"/>
    </row>
    <row r="5" spans="1:26" s="21" customFormat="1" ht="18" customHeight="1" thickBot="1">
      <c r="A5" s="581" t="s">
        <v>27</v>
      </c>
      <c r="B5" s="582"/>
      <c r="C5" s="585"/>
      <c r="D5" s="586"/>
      <c r="E5" s="587"/>
      <c r="F5" s="30" t="s">
        <v>23</v>
      </c>
      <c r="G5" s="583"/>
      <c r="H5" s="584"/>
      <c r="I5" s="315" t="s">
        <v>18</v>
      </c>
      <c r="J5" s="244"/>
      <c r="K5" s="30" t="s">
        <v>19</v>
      </c>
      <c r="L5" s="583"/>
      <c r="M5" s="610"/>
      <c r="N5" s="326"/>
      <c r="S5" s="23"/>
    </row>
    <row r="6" spans="1:26" ht="6.75" customHeight="1">
      <c r="A6" s="77"/>
      <c r="B6" s="76"/>
      <c r="C6" s="72"/>
      <c r="D6" s="73"/>
      <c r="E6" s="72"/>
      <c r="F6" s="72"/>
      <c r="G6" s="72"/>
      <c r="H6" s="72"/>
      <c r="I6" s="72"/>
      <c r="J6" s="72"/>
      <c r="K6" s="72"/>
      <c r="L6" s="94"/>
      <c r="M6" s="321"/>
      <c r="N6" s="324"/>
      <c r="Y6" s="31"/>
    </row>
    <row r="7" spans="1:26" s="21" customFormat="1" ht="18" customHeight="1">
      <c r="A7" s="75"/>
      <c r="B7" s="100" t="s">
        <v>89</v>
      </c>
      <c r="C7" s="100"/>
      <c r="D7" s="84"/>
      <c r="E7" s="84"/>
      <c r="F7" s="84"/>
      <c r="G7" s="84"/>
      <c r="H7" s="84"/>
      <c r="I7" s="84"/>
      <c r="J7" s="84"/>
      <c r="K7" s="84"/>
      <c r="L7" s="72"/>
      <c r="M7" s="74"/>
      <c r="N7" s="326"/>
      <c r="Y7" s="7"/>
    </row>
    <row r="8" spans="1:26" s="21" customFormat="1" ht="15" customHeight="1">
      <c r="A8" s="75"/>
      <c r="B8" s="611" t="s">
        <v>327</v>
      </c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74"/>
      <c r="N8" s="326"/>
      <c r="Y8" s="34"/>
    </row>
    <row r="9" spans="1:26" s="21" customFormat="1" ht="15" customHeight="1">
      <c r="A9" s="75"/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74"/>
      <c r="N9" s="326"/>
      <c r="Y9" s="34"/>
    </row>
    <row r="10" spans="1:26" s="21" customFormat="1" ht="15" customHeight="1">
      <c r="A10" s="75"/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74"/>
      <c r="N10" s="326"/>
      <c r="Y10" s="34"/>
    </row>
    <row r="11" spans="1:26" ht="15" customHeight="1">
      <c r="A11" s="77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321"/>
      <c r="N11" s="324"/>
      <c r="Y11" s="34"/>
    </row>
    <row r="12" spans="1:26" ht="15" customHeight="1">
      <c r="A12" s="77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321"/>
      <c r="N12" s="324"/>
      <c r="Y12" s="34"/>
    </row>
    <row r="13" spans="1:26" ht="15" customHeight="1">
      <c r="A13" s="77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321"/>
      <c r="N13" s="324"/>
      <c r="Y13" s="34"/>
    </row>
    <row r="14" spans="1:26" ht="15" customHeight="1">
      <c r="A14" s="77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321"/>
      <c r="N14" s="324"/>
      <c r="Y14" s="34"/>
    </row>
    <row r="15" spans="1:26" ht="15" customHeight="1">
      <c r="A15" s="77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321"/>
      <c r="N15" s="324"/>
      <c r="Y15" s="34"/>
    </row>
    <row r="16" spans="1:26" ht="15" customHeight="1">
      <c r="A16" s="77"/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21"/>
      <c r="N16" s="324"/>
      <c r="Y16" s="34"/>
    </row>
    <row r="17" spans="1:26" ht="14.25" customHeight="1">
      <c r="A17" s="77"/>
      <c r="B17" s="76"/>
      <c r="C17" s="85"/>
      <c r="D17" s="85"/>
      <c r="E17" s="85"/>
      <c r="F17" s="85"/>
      <c r="G17" s="85"/>
      <c r="H17" s="85"/>
      <c r="I17" s="85"/>
      <c r="J17" s="554" t="s">
        <v>86</v>
      </c>
      <c r="K17" s="571"/>
      <c r="L17" s="375"/>
      <c r="M17" s="74"/>
      <c r="N17" s="324"/>
      <c r="Z17" s="34"/>
    </row>
    <row r="18" spans="1:26" ht="6.75" customHeight="1" thickBot="1">
      <c r="A18" s="77"/>
      <c r="B18" s="76"/>
      <c r="C18" s="72"/>
      <c r="D18" s="72"/>
      <c r="E18" s="72"/>
      <c r="F18" s="72"/>
      <c r="G18" s="76"/>
      <c r="H18" s="76"/>
      <c r="I18" s="76"/>
      <c r="J18" s="76"/>
      <c r="K18" s="78"/>
      <c r="L18" s="81"/>
      <c r="M18" s="321"/>
      <c r="N18" s="324"/>
      <c r="Y18" s="34"/>
    </row>
    <row r="19" spans="1:26" ht="13.5" customHeight="1">
      <c r="A19" s="77"/>
      <c r="B19" s="590" t="s">
        <v>42</v>
      </c>
      <c r="C19" s="572" t="s">
        <v>41</v>
      </c>
      <c r="D19" s="316" t="s">
        <v>69</v>
      </c>
      <c r="E19" s="317"/>
      <c r="F19" s="318"/>
      <c r="G19" s="118"/>
      <c r="H19" s="590" t="s">
        <v>42</v>
      </c>
      <c r="I19" s="572" t="s">
        <v>41</v>
      </c>
      <c r="J19" s="592" t="s">
        <v>69</v>
      </c>
      <c r="K19" s="593"/>
      <c r="L19" s="594"/>
      <c r="M19" s="321"/>
      <c r="N19" s="327"/>
      <c r="Y19" s="34"/>
    </row>
    <row r="20" spans="1:26" ht="13.5" customHeight="1" thickBot="1">
      <c r="A20" s="77"/>
      <c r="B20" s="591"/>
      <c r="C20" s="573"/>
      <c r="D20" s="319" t="s">
        <v>40</v>
      </c>
      <c r="E20" s="319" t="s">
        <v>39</v>
      </c>
      <c r="F20" s="320" t="s">
        <v>38</v>
      </c>
      <c r="G20" s="118"/>
      <c r="H20" s="591"/>
      <c r="I20" s="573"/>
      <c r="J20" s="319" t="s">
        <v>40</v>
      </c>
      <c r="K20" s="319" t="s">
        <v>39</v>
      </c>
      <c r="L20" s="320" t="s">
        <v>38</v>
      </c>
      <c r="M20" s="321"/>
      <c r="N20" s="325"/>
      <c r="O20" s="23" t="s">
        <v>333</v>
      </c>
      <c r="Y20" s="34"/>
    </row>
    <row r="21" spans="1:26" ht="12.95" customHeight="1" thickTop="1">
      <c r="A21" s="77"/>
      <c r="B21" s="49"/>
      <c r="C21" s="46" t="s">
        <v>70</v>
      </c>
      <c r="D21" s="26" t="s">
        <v>37</v>
      </c>
      <c r="E21" s="43" t="s">
        <v>37</v>
      </c>
      <c r="F21" s="44" t="s">
        <v>37</v>
      </c>
      <c r="G21" s="72"/>
      <c r="H21" s="49"/>
      <c r="I21" s="46" t="s">
        <v>70</v>
      </c>
      <c r="J21" s="26" t="s">
        <v>37</v>
      </c>
      <c r="K21" s="26" t="s">
        <v>37</v>
      </c>
      <c r="L21" s="38" t="s">
        <v>37</v>
      </c>
      <c r="M21" s="321"/>
      <c r="N21" s="325"/>
      <c r="O21" s="33" t="s">
        <v>37</v>
      </c>
      <c r="Y21" s="34"/>
    </row>
    <row r="22" spans="1:26" ht="12.95" customHeight="1">
      <c r="A22" s="77"/>
      <c r="B22" s="50"/>
      <c r="C22" s="47" t="s">
        <v>71</v>
      </c>
      <c r="D22" s="26" t="s">
        <v>37</v>
      </c>
      <c r="E22" s="26" t="s">
        <v>37</v>
      </c>
      <c r="F22" s="38" t="s">
        <v>37</v>
      </c>
      <c r="G22" s="72"/>
      <c r="H22" s="50"/>
      <c r="I22" s="47" t="s">
        <v>71</v>
      </c>
      <c r="J22" s="26" t="s">
        <v>37</v>
      </c>
      <c r="K22" s="26" t="s">
        <v>37</v>
      </c>
      <c r="L22" s="38" t="s">
        <v>37</v>
      </c>
      <c r="M22" s="321"/>
      <c r="N22" s="325"/>
      <c r="O22" s="33">
        <v>0</v>
      </c>
      <c r="Y22" s="34"/>
    </row>
    <row r="23" spans="1:26" ht="12.95" customHeight="1">
      <c r="A23" s="77"/>
      <c r="B23" s="50"/>
      <c r="C23" s="47" t="s">
        <v>72</v>
      </c>
      <c r="D23" s="26" t="s">
        <v>37</v>
      </c>
      <c r="E23" s="26" t="s">
        <v>37</v>
      </c>
      <c r="F23" s="38" t="s">
        <v>37</v>
      </c>
      <c r="G23" s="72"/>
      <c r="H23" s="50"/>
      <c r="I23" s="47" t="s">
        <v>72</v>
      </c>
      <c r="J23" s="26" t="s">
        <v>37</v>
      </c>
      <c r="K23" s="26" t="s">
        <v>37</v>
      </c>
      <c r="L23" s="38" t="s">
        <v>37</v>
      </c>
      <c r="M23" s="321"/>
      <c r="N23" s="325"/>
      <c r="O23" s="33">
        <v>0.5</v>
      </c>
      <c r="Y23" s="34"/>
    </row>
    <row r="24" spans="1:26" ht="12.95" customHeight="1">
      <c r="A24" s="77"/>
      <c r="B24" s="51">
        <v>1</v>
      </c>
      <c r="C24" s="47" t="s">
        <v>73</v>
      </c>
      <c r="D24" s="26" t="s">
        <v>37</v>
      </c>
      <c r="E24" s="26" t="s">
        <v>37</v>
      </c>
      <c r="F24" s="38" t="s">
        <v>37</v>
      </c>
      <c r="G24" s="76"/>
      <c r="H24" s="51">
        <v>6</v>
      </c>
      <c r="I24" s="47" t="s">
        <v>73</v>
      </c>
      <c r="J24" s="26" t="s">
        <v>37</v>
      </c>
      <c r="K24" s="26" t="s">
        <v>37</v>
      </c>
      <c r="L24" s="38" t="s">
        <v>37</v>
      </c>
      <c r="M24" s="321"/>
      <c r="N24" s="327"/>
      <c r="O24" s="33">
        <v>1</v>
      </c>
      <c r="Y24" s="34"/>
    </row>
    <row r="25" spans="1:26" ht="12.95" customHeight="1">
      <c r="A25" s="77"/>
      <c r="B25" s="52" t="s">
        <v>45</v>
      </c>
      <c r="C25" s="47" t="s">
        <v>74</v>
      </c>
      <c r="D25" s="26" t="s">
        <v>37</v>
      </c>
      <c r="E25" s="26" t="s">
        <v>37</v>
      </c>
      <c r="F25" s="38" t="s">
        <v>37</v>
      </c>
      <c r="G25" s="76"/>
      <c r="H25" s="50"/>
      <c r="I25" s="47" t="s">
        <v>74</v>
      </c>
      <c r="J25" s="26" t="s">
        <v>37</v>
      </c>
      <c r="K25" s="26" t="s">
        <v>37</v>
      </c>
      <c r="L25" s="38" t="s">
        <v>37</v>
      </c>
      <c r="M25" s="321"/>
      <c r="N25" s="327"/>
      <c r="O25" s="33">
        <v>1.5</v>
      </c>
      <c r="Y25" s="34"/>
    </row>
    <row r="26" spans="1:26" ht="12.95" customHeight="1">
      <c r="A26" s="77"/>
      <c r="B26" s="50"/>
      <c r="C26" s="47" t="s">
        <v>75</v>
      </c>
      <c r="D26" s="26" t="s">
        <v>37</v>
      </c>
      <c r="E26" s="26" t="s">
        <v>37</v>
      </c>
      <c r="F26" s="38" t="s">
        <v>37</v>
      </c>
      <c r="G26" s="76"/>
      <c r="H26" s="50"/>
      <c r="I26" s="47" t="s">
        <v>75</v>
      </c>
      <c r="J26" s="26" t="s">
        <v>37</v>
      </c>
      <c r="K26" s="26" t="s">
        <v>37</v>
      </c>
      <c r="L26" s="38" t="s">
        <v>37</v>
      </c>
      <c r="M26" s="321"/>
      <c r="N26" s="327"/>
      <c r="O26" s="33">
        <v>2</v>
      </c>
      <c r="Y26" s="34"/>
    </row>
    <row r="27" spans="1:26" ht="12.95" customHeight="1">
      <c r="A27" s="77"/>
      <c r="B27" s="50"/>
      <c r="C27" s="47" t="s">
        <v>76</v>
      </c>
      <c r="D27" s="26" t="s">
        <v>37</v>
      </c>
      <c r="E27" s="26" t="s">
        <v>37</v>
      </c>
      <c r="F27" s="38" t="s">
        <v>37</v>
      </c>
      <c r="G27" s="76"/>
      <c r="H27" s="50"/>
      <c r="I27" s="47" t="s">
        <v>76</v>
      </c>
      <c r="J27" s="26" t="s">
        <v>37</v>
      </c>
      <c r="K27" s="26" t="s">
        <v>37</v>
      </c>
      <c r="L27" s="38" t="s">
        <v>37</v>
      </c>
      <c r="M27" s="321"/>
      <c r="N27" s="327"/>
      <c r="O27" s="33">
        <v>2.5</v>
      </c>
      <c r="Y27" s="34"/>
    </row>
    <row r="28" spans="1:26" ht="12.95" customHeight="1" thickBot="1">
      <c r="A28" s="77"/>
      <c r="B28" s="50"/>
      <c r="C28" s="48" t="s">
        <v>77</v>
      </c>
      <c r="D28" s="27" t="s">
        <v>37</v>
      </c>
      <c r="E28" s="27" t="s">
        <v>37</v>
      </c>
      <c r="F28" s="39" t="s">
        <v>37</v>
      </c>
      <c r="G28" s="76"/>
      <c r="H28" s="50"/>
      <c r="I28" s="48" t="s">
        <v>77</v>
      </c>
      <c r="J28" s="41" t="s">
        <v>37</v>
      </c>
      <c r="K28" s="41" t="s">
        <v>37</v>
      </c>
      <c r="L28" s="42" t="s">
        <v>37</v>
      </c>
      <c r="M28" s="321"/>
      <c r="N28" s="327"/>
      <c r="O28" s="33">
        <v>3</v>
      </c>
      <c r="Y28" s="34"/>
    </row>
    <row r="29" spans="1:26" ht="12.95" customHeight="1">
      <c r="A29" s="77"/>
      <c r="B29" s="53"/>
      <c r="C29" s="46" t="s">
        <v>70</v>
      </c>
      <c r="D29" s="43" t="s">
        <v>37</v>
      </c>
      <c r="E29" s="43" t="s">
        <v>37</v>
      </c>
      <c r="F29" s="44" t="s">
        <v>37</v>
      </c>
      <c r="G29" s="76"/>
      <c r="H29" s="53"/>
      <c r="I29" s="46" t="s">
        <v>70</v>
      </c>
      <c r="J29" s="43" t="s">
        <v>37</v>
      </c>
      <c r="K29" s="43" t="s">
        <v>37</v>
      </c>
      <c r="L29" s="44" t="s">
        <v>37</v>
      </c>
      <c r="M29" s="321"/>
      <c r="N29" s="327"/>
      <c r="O29" s="33">
        <v>3.5</v>
      </c>
      <c r="Y29" s="34"/>
    </row>
    <row r="30" spans="1:26" ht="12.95" customHeight="1">
      <c r="A30" s="77"/>
      <c r="B30" s="50"/>
      <c r="C30" s="47" t="s">
        <v>71</v>
      </c>
      <c r="D30" s="26" t="s">
        <v>37</v>
      </c>
      <c r="E30" s="26" t="s">
        <v>37</v>
      </c>
      <c r="F30" s="38" t="s">
        <v>37</v>
      </c>
      <c r="G30" s="76"/>
      <c r="H30" s="50"/>
      <c r="I30" s="47" t="s">
        <v>71</v>
      </c>
      <c r="J30" s="26" t="s">
        <v>37</v>
      </c>
      <c r="K30" s="26" t="s">
        <v>37</v>
      </c>
      <c r="L30" s="38" t="s">
        <v>37</v>
      </c>
      <c r="M30" s="321"/>
      <c r="N30" s="327"/>
      <c r="O30" s="33">
        <v>4</v>
      </c>
      <c r="Y30" s="34"/>
    </row>
    <row r="31" spans="1:26" ht="12.95" customHeight="1">
      <c r="A31" s="77"/>
      <c r="B31" s="50"/>
      <c r="C31" s="47" t="s">
        <v>72</v>
      </c>
      <c r="D31" s="26" t="s">
        <v>37</v>
      </c>
      <c r="E31" s="26" t="s">
        <v>37</v>
      </c>
      <c r="F31" s="38" t="s">
        <v>37</v>
      </c>
      <c r="G31" s="76"/>
      <c r="H31" s="50"/>
      <c r="I31" s="47" t="s">
        <v>72</v>
      </c>
      <c r="J31" s="26" t="s">
        <v>37</v>
      </c>
      <c r="K31" s="26" t="s">
        <v>37</v>
      </c>
      <c r="L31" s="38" t="s">
        <v>37</v>
      </c>
      <c r="M31" s="321"/>
      <c r="N31" s="327"/>
      <c r="O31" s="33">
        <v>5</v>
      </c>
      <c r="Y31" s="34"/>
      <c r="Z31" s="33"/>
    </row>
    <row r="32" spans="1:26" ht="12.95" customHeight="1">
      <c r="A32" s="77"/>
      <c r="B32" s="51">
        <v>2</v>
      </c>
      <c r="C32" s="47" t="s">
        <v>73</v>
      </c>
      <c r="D32" s="26" t="s">
        <v>37</v>
      </c>
      <c r="E32" s="26" t="s">
        <v>37</v>
      </c>
      <c r="F32" s="38" t="s">
        <v>37</v>
      </c>
      <c r="G32" s="76"/>
      <c r="H32" s="51">
        <v>7</v>
      </c>
      <c r="I32" s="47" t="s">
        <v>73</v>
      </c>
      <c r="J32" s="26" t="s">
        <v>37</v>
      </c>
      <c r="K32" s="26" t="s">
        <v>37</v>
      </c>
      <c r="L32" s="38" t="s">
        <v>37</v>
      </c>
      <c r="M32" s="321"/>
      <c r="N32" s="327"/>
      <c r="O32" s="33">
        <v>5.5</v>
      </c>
      <c r="Y32" s="34"/>
    </row>
    <row r="33" spans="1:26" ht="12.95" customHeight="1">
      <c r="A33" s="77"/>
      <c r="B33" s="50"/>
      <c r="C33" s="47" t="s">
        <v>74</v>
      </c>
      <c r="D33" s="26" t="s">
        <v>37</v>
      </c>
      <c r="E33" s="26" t="s">
        <v>37</v>
      </c>
      <c r="F33" s="38" t="s">
        <v>37</v>
      </c>
      <c r="G33" s="76"/>
      <c r="H33" s="50"/>
      <c r="I33" s="47" t="s">
        <v>74</v>
      </c>
      <c r="J33" s="26" t="s">
        <v>37</v>
      </c>
      <c r="K33" s="26" t="s">
        <v>37</v>
      </c>
      <c r="L33" s="38" t="s">
        <v>37</v>
      </c>
      <c r="M33" s="321"/>
      <c r="N33" s="327"/>
      <c r="O33" s="33">
        <v>6</v>
      </c>
      <c r="Y33" s="34"/>
    </row>
    <row r="34" spans="1:26" ht="12.95" customHeight="1">
      <c r="A34" s="77"/>
      <c r="B34" s="50"/>
      <c r="C34" s="47" t="s">
        <v>75</v>
      </c>
      <c r="D34" s="26" t="s">
        <v>37</v>
      </c>
      <c r="E34" s="26" t="s">
        <v>37</v>
      </c>
      <c r="F34" s="38" t="s">
        <v>37</v>
      </c>
      <c r="G34" s="76"/>
      <c r="H34" s="50"/>
      <c r="I34" s="47" t="s">
        <v>75</v>
      </c>
      <c r="J34" s="26" t="s">
        <v>37</v>
      </c>
      <c r="K34" s="26" t="s">
        <v>37</v>
      </c>
      <c r="L34" s="38" t="s">
        <v>37</v>
      </c>
      <c r="M34" s="321"/>
      <c r="N34" s="327"/>
      <c r="O34" s="33">
        <v>6.5</v>
      </c>
      <c r="Y34" s="34"/>
    </row>
    <row r="35" spans="1:26" ht="12.95" customHeight="1">
      <c r="A35" s="77"/>
      <c r="B35" s="50"/>
      <c r="C35" s="47" t="s">
        <v>76</v>
      </c>
      <c r="D35" s="26" t="s">
        <v>37</v>
      </c>
      <c r="E35" s="26" t="s">
        <v>37</v>
      </c>
      <c r="F35" s="38" t="s">
        <v>37</v>
      </c>
      <c r="G35" s="76"/>
      <c r="H35" s="50"/>
      <c r="I35" s="47" t="s">
        <v>76</v>
      </c>
      <c r="J35" s="26" t="s">
        <v>37</v>
      </c>
      <c r="K35" s="26" t="s">
        <v>37</v>
      </c>
      <c r="L35" s="38" t="s">
        <v>37</v>
      </c>
      <c r="M35" s="321"/>
      <c r="N35" s="327"/>
      <c r="O35" s="33">
        <v>7</v>
      </c>
      <c r="Y35" s="34"/>
      <c r="Z35" s="1"/>
    </row>
    <row r="36" spans="1:26" ht="12.95" customHeight="1" thickBot="1">
      <c r="A36" s="77"/>
      <c r="B36" s="54"/>
      <c r="C36" s="48" t="s">
        <v>77</v>
      </c>
      <c r="D36" s="27" t="s">
        <v>37</v>
      </c>
      <c r="E36" s="27" t="s">
        <v>37</v>
      </c>
      <c r="F36" s="39" t="s">
        <v>37</v>
      </c>
      <c r="G36" s="76"/>
      <c r="H36" s="54"/>
      <c r="I36" s="48" t="s">
        <v>77</v>
      </c>
      <c r="J36" s="27" t="s">
        <v>37</v>
      </c>
      <c r="K36" s="27" t="s">
        <v>37</v>
      </c>
      <c r="L36" s="39" t="s">
        <v>37</v>
      </c>
      <c r="M36" s="321"/>
      <c r="N36" s="327"/>
      <c r="O36" s="33">
        <v>7.5</v>
      </c>
      <c r="Y36" s="34"/>
      <c r="Z36" s="1"/>
    </row>
    <row r="37" spans="1:26" ht="12.95" customHeight="1">
      <c r="A37" s="77"/>
      <c r="B37" s="50"/>
      <c r="C37" s="46" t="s">
        <v>70</v>
      </c>
      <c r="D37" s="35" t="s">
        <v>37</v>
      </c>
      <c r="E37" s="35" t="s">
        <v>37</v>
      </c>
      <c r="F37" s="37" t="s">
        <v>37</v>
      </c>
      <c r="G37" s="76"/>
      <c r="H37" s="50"/>
      <c r="I37" s="46" t="s">
        <v>70</v>
      </c>
      <c r="J37" s="35" t="s">
        <v>37</v>
      </c>
      <c r="K37" s="35" t="s">
        <v>37</v>
      </c>
      <c r="L37" s="37" t="s">
        <v>37</v>
      </c>
      <c r="M37" s="321"/>
      <c r="N37" s="327"/>
      <c r="O37" s="33">
        <v>8</v>
      </c>
      <c r="Y37" s="34"/>
      <c r="Z37" s="1"/>
    </row>
    <row r="38" spans="1:26" ht="12.95" customHeight="1">
      <c r="A38" s="77"/>
      <c r="B38" s="50"/>
      <c r="C38" s="47" t="s">
        <v>71</v>
      </c>
      <c r="D38" s="26" t="s">
        <v>37</v>
      </c>
      <c r="E38" s="26" t="s">
        <v>37</v>
      </c>
      <c r="F38" s="38" t="s">
        <v>37</v>
      </c>
      <c r="G38" s="76"/>
      <c r="H38" s="50"/>
      <c r="I38" s="47" t="s">
        <v>71</v>
      </c>
      <c r="J38" s="26" t="s">
        <v>37</v>
      </c>
      <c r="K38" s="26" t="s">
        <v>37</v>
      </c>
      <c r="L38" s="38" t="s">
        <v>37</v>
      </c>
      <c r="M38" s="321"/>
      <c r="N38" s="327"/>
      <c r="O38" s="33">
        <v>8.5</v>
      </c>
      <c r="Y38" s="34"/>
      <c r="Z38" s="1"/>
    </row>
    <row r="39" spans="1:26" ht="12.95" customHeight="1">
      <c r="A39" s="77"/>
      <c r="B39" s="50"/>
      <c r="C39" s="47" t="s">
        <v>72</v>
      </c>
      <c r="D39" s="26" t="s">
        <v>37</v>
      </c>
      <c r="E39" s="26" t="s">
        <v>37</v>
      </c>
      <c r="F39" s="38" t="s">
        <v>37</v>
      </c>
      <c r="G39" s="76"/>
      <c r="H39" s="50"/>
      <c r="I39" s="47" t="s">
        <v>72</v>
      </c>
      <c r="J39" s="26" t="s">
        <v>37</v>
      </c>
      <c r="K39" s="26" t="s">
        <v>37</v>
      </c>
      <c r="L39" s="38" t="s">
        <v>37</v>
      </c>
      <c r="M39" s="321"/>
      <c r="N39" s="327"/>
      <c r="O39" s="33">
        <v>9</v>
      </c>
      <c r="Y39" s="34"/>
      <c r="Z39" s="1"/>
    </row>
    <row r="40" spans="1:26" ht="12.95" customHeight="1">
      <c r="A40" s="77"/>
      <c r="B40" s="51">
        <v>3</v>
      </c>
      <c r="C40" s="47" t="s">
        <v>73</v>
      </c>
      <c r="D40" s="26" t="s">
        <v>37</v>
      </c>
      <c r="E40" s="26" t="s">
        <v>37</v>
      </c>
      <c r="F40" s="38" t="s">
        <v>37</v>
      </c>
      <c r="G40" s="76"/>
      <c r="H40" s="51">
        <v>8</v>
      </c>
      <c r="I40" s="47" t="s">
        <v>73</v>
      </c>
      <c r="J40" s="26" t="s">
        <v>37</v>
      </c>
      <c r="K40" s="26" t="s">
        <v>37</v>
      </c>
      <c r="L40" s="38" t="s">
        <v>37</v>
      </c>
      <c r="M40" s="321"/>
      <c r="N40" s="327"/>
      <c r="O40" s="33">
        <v>9.5</v>
      </c>
      <c r="Y40" s="34"/>
      <c r="Z40" s="1"/>
    </row>
    <row r="41" spans="1:26" ht="12.95" customHeight="1">
      <c r="A41" s="77"/>
      <c r="B41" s="50"/>
      <c r="C41" s="47" t="s">
        <v>74</v>
      </c>
      <c r="D41" s="26" t="s">
        <v>37</v>
      </c>
      <c r="E41" s="26" t="s">
        <v>37</v>
      </c>
      <c r="F41" s="38" t="s">
        <v>37</v>
      </c>
      <c r="G41" s="76"/>
      <c r="H41" s="50"/>
      <c r="I41" s="47" t="s">
        <v>74</v>
      </c>
      <c r="J41" s="26" t="s">
        <v>37</v>
      </c>
      <c r="K41" s="26" t="s">
        <v>37</v>
      </c>
      <c r="L41" s="38" t="s">
        <v>37</v>
      </c>
      <c r="M41" s="321"/>
      <c r="N41" s="327"/>
      <c r="O41" s="33">
        <v>9</v>
      </c>
      <c r="Y41" s="34"/>
      <c r="Z41" s="1"/>
    </row>
    <row r="42" spans="1:26" ht="12.95" customHeight="1">
      <c r="A42" s="77"/>
      <c r="B42" s="50"/>
      <c r="C42" s="47" t="s">
        <v>75</v>
      </c>
      <c r="D42" s="26" t="s">
        <v>37</v>
      </c>
      <c r="E42" s="26" t="s">
        <v>37</v>
      </c>
      <c r="F42" s="38" t="s">
        <v>37</v>
      </c>
      <c r="G42" s="76"/>
      <c r="H42" s="50"/>
      <c r="I42" s="47" t="s">
        <v>75</v>
      </c>
      <c r="J42" s="26" t="s">
        <v>37</v>
      </c>
      <c r="K42" s="26" t="s">
        <v>37</v>
      </c>
      <c r="L42" s="38" t="s">
        <v>37</v>
      </c>
      <c r="M42" s="321"/>
      <c r="N42" s="327"/>
      <c r="O42" s="45">
        <v>9.5</v>
      </c>
      <c r="Y42" s="34"/>
      <c r="Z42" s="1"/>
    </row>
    <row r="43" spans="1:26" ht="12.95" customHeight="1">
      <c r="A43" s="77"/>
      <c r="B43" s="50"/>
      <c r="C43" s="47" t="s">
        <v>76</v>
      </c>
      <c r="D43" s="26" t="s">
        <v>37</v>
      </c>
      <c r="E43" s="26" t="s">
        <v>37</v>
      </c>
      <c r="F43" s="38" t="s">
        <v>37</v>
      </c>
      <c r="G43" s="76"/>
      <c r="H43" s="50"/>
      <c r="I43" s="47" t="s">
        <v>76</v>
      </c>
      <c r="J43" s="26" t="s">
        <v>37</v>
      </c>
      <c r="K43" s="26" t="s">
        <v>37</v>
      </c>
      <c r="L43" s="38" t="s">
        <v>37</v>
      </c>
      <c r="M43" s="321"/>
      <c r="N43" s="327"/>
      <c r="O43" s="33">
        <v>10</v>
      </c>
      <c r="Y43" s="34"/>
      <c r="Z43" s="1"/>
    </row>
    <row r="44" spans="1:26" ht="12.95" customHeight="1" thickBot="1">
      <c r="A44" s="77"/>
      <c r="B44" s="50"/>
      <c r="C44" s="48" t="s">
        <v>77</v>
      </c>
      <c r="D44" s="41" t="s">
        <v>37</v>
      </c>
      <c r="E44" s="41" t="s">
        <v>37</v>
      </c>
      <c r="F44" s="42" t="s">
        <v>37</v>
      </c>
      <c r="G44" s="76"/>
      <c r="H44" s="50"/>
      <c r="I44" s="48" t="s">
        <v>77</v>
      </c>
      <c r="J44" s="41" t="s">
        <v>37</v>
      </c>
      <c r="K44" s="41" t="s">
        <v>37</v>
      </c>
      <c r="L44" s="42" t="s">
        <v>37</v>
      </c>
      <c r="M44" s="321"/>
      <c r="N44" s="327"/>
      <c r="Y44" s="34"/>
      <c r="Z44" s="1"/>
    </row>
    <row r="45" spans="1:26" ht="12.95" customHeight="1">
      <c r="A45" s="77"/>
      <c r="B45" s="53"/>
      <c r="C45" s="46" t="s">
        <v>70</v>
      </c>
      <c r="D45" s="43" t="s">
        <v>37</v>
      </c>
      <c r="E45" s="43" t="s">
        <v>37</v>
      </c>
      <c r="F45" s="44" t="s">
        <v>37</v>
      </c>
      <c r="G45" s="76"/>
      <c r="H45" s="53"/>
      <c r="I45" s="46" t="s">
        <v>70</v>
      </c>
      <c r="J45" s="43" t="s">
        <v>37</v>
      </c>
      <c r="K45" s="43" t="s">
        <v>37</v>
      </c>
      <c r="L45" s="44" t="s">
        <v>37</v>
      </c>
      <c r="M45" s="321"/>
      <c r="N45" s="327"/>
      <c r="Y45" s="34"/>
      <c r="Z45" s="1"/>
    </row>
    <row r="46" spans="1:26" ht="12.95" customHeight="1">
      <c r="A46" s="77"/>
      <c r="B46" s="50"/>
      <c r="C46" s="47" t="s">
        <v>71</v>
      </c>
      <c r="D46" s="26" t="s">
        <v>37</v>
      </c>
      <c r="E46" s="26" t="s">
        <v>37</v>
      </c>
      <c r="F46" s="38" t="s">
        <v>37</v>
      </c>
      <c r="G46" s="76"/>
      <c r="H46" s="50"/>
      <c r="I46" s="47" t="s">
        <v>71</v>
      </c>
      <c r="J46" s="26" t="s">
        <v>37</v>
      </c>
      <c r="K46" s="26" t="s">
        <v>37</v>
      </c>
      <c r="L46" s="38" t="s">
        <v>37</v>
      </c>
      <c r="M46" s="321"/>
      <c r="N46" s="327"/>
      <c r="Y46" s="34"/>
      <c r="Z46" s="1"/>
    </row>
    <row r="47" spans="1:26" ht="12.95" customHeight="1">
      <c r="A47" s="77"/>
      <c r="B47" s="50"/>
      <c r="C47" s="47" t="s">
        <v>72</v>
      </c>
      <c r="D47" s="26" t="s">
        <v>37</v>
      </c>
      <c r="E47" s="26" t="s">
        <v>37</v>
      </c>
      <c r="F47" s="38" t="s">
        <v>37</v>
      </c>
      <c r="G47" s="76"/>
      <c r="H47" s="50"/>
      <c r="I47" s="47" t="s">
        <v>72</v>
      </c>
      <c r="J47" s="26" t="s">
        <v>37</v>
      </c>
      <c r="K47" s="26" t="s">
        <v>37</v>
      </c>
      <c r="L47" s="38" t="s">
        <v>37</v>
      </c>
      <c r="M47" s="321"/>
      <c r="N47" s="327"/>
      <c r="Y47" s="34"/>
      <c r="Z47" s="1"/>
    </row>
    <row r="48" spans="1:26" ht="12.95" customHeight="1">
      <c r="A48" s="77"/>
      <c r="B48" s="51">
        <v>4</v>
      </c>
      <c r="C48" s="47" t="s">
        <v>73</v>
      </c>
      <c r="D48" s="26" t="s">
        <v>37</v>
      </c>
      <c r="E48" s="26" t="s">
        <v>37</v>
      </c>
      <c r="F48" s="38" t="s">
        <v>37</v>
      </c>
      <c r="G48" s="76"/>
      <c r="H48" s="51">
        <v>9</v>
      </c>
      <c r="I48" s="47" t="s">
        <v>73</v>
      </c>
      <c r="J48" s="26" t="s">
        <v>37</v>
      </c>
      <c r="K48" s="26" t="s">
        <v>37</v>
      </c>
      <c r="L48" s="38" t="s">
        <v>37</v>
      </c>
      <c r="M48" s="321"/>
      <c r="N48" s="327"/>
      <c r="Y48" s="34"/>
      <c r="Z48" s="1"/>
    </row>
    <row r="49" spans="1:26" ht="12.95" customHeight="1">
      <c r="A49" s="77"/>
      <c r="B49" s="50"/>
      <c r="C49" s="47" t="s">
        <v>74</v>
      </c>
      <c r="D49" s="26" t="s">
        <v>37</v>
      </c>
      <c r="E49" s="26" t="s">
        <v>37</v>
      </c>
      <c r="F49" s="38" t="s">
        <v>37</v>
      </c>
      <c r="G49" s="76"/>
      <c r="H49" s="50"/>
      <c r="I49" s="47" t="s">
        <v>74</v>
      </c>
      <c r="J49" s="26" t="s">
        <v>37</v>
      </c>
      <c r="K49" s="26" t="s">
        <v>37</v>
      </c>
      <c r="L49" s="38" t="s">
        <v>37</v>
      </c>
      <c r="M49" s="321"/>
      <c r="N49" s="327"/>
      <c r="S49" s="4"/>
      <c r="Y49" s="34"/>
      <c r="Z49" s="1"/>
    </row>
    <row r="50" spans="1:26" ht="12.95" customHeight="1">
      <c r="A50" s="77"/>
      <c r="B50" s="50"/>
      <c r="C50" s="47" t="s">
        <v>75</v>
      </c>
      <c r="D50" s="26" t="s">
        <v>37</v>
      </c>
      <c r="E50" s="26" t="s">
        <v>37</v>
      </c>
      <c r="F50" s="38" t="s">
        <v>37</v>
      </c>
      <c r="G50" s="76"/>
      <c r="H50" s="50"/>
      <c r="I50" s="47" t="s">
        <v>75</v>
      </c>
      <c r="J50" s="26" t="s">
        <v>37</v>
      </c>
      <c r="K50" s="26" t="s">
        <v>37</v>
      </c>
      <c r="L50" s="38" t="s">
        <v>37</v>
      </c>
      <c r="M50" s="321"/>
      <c r="N50" s="327"/>
      <c r="S50" s="4"/>
      <c r="Y50" s="34"/>
      <c r="Z50" s="1"/>
    </row>
    <row r="51" spans="1:26" ht="12.95" customHeight="1">
      <c r="A51" s="77"/>
      <c r="B51" s="50"/>
      <c r="C51" s="47" t="s">
        <v>76</v>
      </c>
      <c r="D51" s="26" t="s">
        <v>37</v>
      </c>
      <c r="E51" s="26" t="s">
        <v>37</v>
      </c>
      <c r="F51" s="38" t="s">
        <v>37</v>
      </c>
      <c r="G51" s="76"/>
      <c r="H51" s="50"/>
      <c r="I51" s="47" t="s">
        <v>76</v>
      </c>
      <c r="J51" s="26" t="s">
        <v>37</v>
      </c>
      <c r="K51" s="26" t="s">
        <v>37</v>
      </c>
      <c r="L51" s="38" t="s">
        <v>37</v>
      </c>
      <c r="M51" s="321"/>
      <c r="N51" s="327"/>
      <c r="S51" s="4"/>
      <c r="Y51" s="34"/>
      <c r="Z51" s="1"/>
    </row>
    <row r="52" spans="1:26" ht="12.95" customHeight="1" thickBot="1">
      <c r="A52" s="77"/>
      <c r="B52" s="54"/>
      <c r="C52" s="48" t="s">
        <v>77</v>
      </c>
      <c r="D52" s="27" t="s">
        <v>37</v>
      </c>
      <c r="E52" s="27" t="s">
        <v>37</v>
      </c>
      <c r="F52" s="39" t="s">
        <v>37</v>
      </c>
      <c r="G52" s="76"/>
      <c r="H52" s="54"/>
      <c r="I52" s="48" t="s">
        <v>77</v>
      </c>
      <c r="J52" s="27" t="s">
        <v>37</v>
      </c>
      <c r="K52" s="27" t="s">
        <v>37</v>
      </c>
      <c r="L52" s="39" t="s">
        <v>37</v>
      </c>
      <c r="M52" s="321"/>
      <c r="N52" s="327"/>
      <c r="S52" s="4"/>
      <c r="Y52" s="34"/>
      <c r="Z52" s="1"/>
    </row>
    <row r="53" spans="1:26" ht="12.95" customHeight="1">
      <c r="A53" s="77"/>
      <c r="B53" s="50"/>
      <c r="C53" s="46" t="s">
        <v>70</v>
      </c>
      <c r="D53" s="35" t="s">
        <v>37</v>
      </c>
      <c r="E53" s="35" t="s">
        <v>37</v>
      </c>
      <c r="F53" s="37" t="s">
        <v>37</v>
      </c>
      <c r="G53" s="76"/>
      <c r="H53" s="50"/>
      <c r="I53" s="46" t="s">
        <v>70</v>
      </c>
      <c r="J53" s="35" t="s">
        <v>37</v>
      </c>
      <c r="K53" s="35" t="s">
        <v>37</v>
      </c>
      <c r="L53" s="37" t="s">
        <v>37</v>
      </c>
      <c r="M53" s="321"/>
      <c r="N53" s="327"/>
      <c r="S53" s="4"/>
      <c r="Y53" s="34"/>
      <c r="Z53" s="1"/>
    </row>
    <row r="54" spans="1:26" ht="12.95" customHeight="1">
      <c r="A54" s="77"/>
      <c r="B54" s="50"/>
      <c r="C54" s="47" t="s">
        <v>71</v>
      </c>
      <c r="D54" s="26" t="s">
        <v>37</v>
      </c>
      <c r="E54" s="26" t="s">
        <v>37</v>
      </c>
      <c r="F54" s="38" t="s">
        <v>37</v>
      </c>
      <c r="G54" s="76"/>
      <c r="H54" s="50"/>
      <c r="I54" s="47" t="s">
        <v>71</v>
      </c>
      <c r="J54" s="26" t="s">
        <v>37</v>
      </c>
      <c r="K54" s="26" t="s">
        <v>37</v>
      </c>
      <c r="L54" s="38" t="s">
        <v>37</v>
      </c>
      <c r="M54" s="321"/>
      <c r="N54" s="327"/>
      <c r="S54" s="4"/>
      <c r="Y54" s="34"/>
      <c r="Z54" s="1"/>
    </row>
    <row r="55" spans="1:26" ht="12.95" customHeight="1">
      <c r="A55" s="77"/>
      <c r="B55" s="50"/>
      <c r="C55" s="47" t="s">
        <v>72</v>
      </c>
      <c r="D55" s="26" t="s">
        <v>37</v>
      </c>
      <c r="E55" s="26" t="s">
        <v>37</v>
      </c>
      <c r="F55" s="38" t="s">
        <v>37</v>
      </c>
      <c r="G55" s="76"/>
      <c r="H55" s="50"/>
      <c r="I55" s="47" t="s">
        <v>72</v>
      </c>
      <c r="J55" s="26" t="s">
        <v>37</v>
      </c>
      <c r="K55" s="26" t="s">
        <v>37</v>
      </c>
      <c r="L55" s="38" t="s">
        <v>37</v>
      </c>
      <c r="M55" s="321"/>
      <c r="N55" s="327"/>
      <c r="S55" s="4"/>
      <c r="Y55" s="34"/>
      <c r="Z55" s="1"/>
    </row>
    <row r="56" spans="1:26" ht="12.95" customHeight="1">
      <c r="A56" s="77"/>
      <c r="B56" s="51">
        <v>5</v>
      </c>
      <c r="C56" s="47" t="s">
        <v>73</v>
      </c>
      <c r="D56" s="26" t="s">
        <v>37</v>
      </c>
      <c r="E56" s="26" t="s">
        <v>37</v>
      </c>
      <c r="F56" s="38" t="s">
        <v>37</v>
      </c>
      <c r="G56" s="76"/>
      <c r="H56" s="51">
        <v>10</v>
      </c>
      <c r="I56" s="47" t="s">
        <v>73</v>
      </c>
      <c r="J56" s="26" t="s">
        <v>37</v>
      </c>
      <c r="K56" s="26" t="s">
        <v>37</v>
      </c>
      <c r="L56" s="38" t="s">
        <v>37</v>
      </c>
      <c r="M56" s="321"/>
      <c r="N56" s="327"/>
      <c r="S56" s="4"/>
      <c r="Y56" s="34"/>
      <c r="Z56" s="1"/>
    </row>
    <row r="57" spans="1:26" ht="12.95" customHeight="1">
      <c r="A57" s="77"/>
      <c r="B57" s="50"/>
      <c r="C57" s="47" t="s">
        <v>74</v>
      </c>
      <c r="D57" s="26" t="s">
        <v>37</v>
      </c>
      <c r="E57" s="26" t="s">
        <v>37</v>
      </c>
      <c r="F57" s="38" t="s">
        <v>37</v>
      </c>
      <c r="G57" s="76"/>
      <c r="H57" s="50"/>
      <c r="I57" s="47" t="s">
        <v>74</v>
      </c>
      <c r="J57" s="26" t="s">
        <v>37</v>
      </c>
      <c r="K57" s="26" t="s">
        <v>37</v>
      </c>
      <c r="L57" s="38" t="s">
        <v>37</v>
      </c>
      <c r="M57" s="321"/>
      <c r="N57" s="327"/>
      <c r="S57" s="4"/>
      <c r="Y57" s="34"/>
      <c r="Z57" s="1"/>
    </row>
    <row r="58" spans="1:26" ht="12.95" customHeight="1">
      <c r="A58" s="77"/>
      <c r="B58" s="50"/>
      <c r="C58" s="47" t="s">
        <v>75</v>
      </c>
      <c r="D58" s="26" t="s">
        <v>37</v>
      </c>
      <c r="E58" s="26" t="s">
        <v>37</v>
      </c>
      <c r="F58" s="38" t="s">
        <v>37</v>
      </c>
      <c r="G58" s="76"/>
      <c r="H58" s="50"/>
      <c r="I58" s="47" t="s">
        <v>75</v>
      </c>
      <c r="J58" s="26" t="s">
        <v>37</v>
      </c>
      <c r="K58" s="26" t="s">
        <v>37</v>
      </c>
      <c r="L58" s="38" t="s">
        <v>37</v>
      </c>
      <c r="M58" s="321"/>
      <c r="N58" s="327"/>
      <c r="S58" s="4"/>
      <c r="Y58" s="34"/>
      <c r="Z58" s="1"/>
    </row>
    <row r="59" spans="1:26" ht="12.95" customHeight="1">
      <c r="A59" s="77"/>
      <c r="B59" s="50"/>
      <c r="C59" s="47" t="s">
        <v>76</v>
      </c>
      <c r="D59" s="26" t="s">
        <v>37</v>
      </c>
      <c r="E59" s="26" t="s">
        <v>37</v>
      </c>
      <c r="F59" s="38" t="s">
        <v>37</v>
      </c>
      <c r="G59" s="76"/>
      <c r="H59" s="50"/>
      <c r="I59" s="47" t="s">
        <v>76</v>
      </c>
      <c r="J59" s="26" t="s">
        <v>37</v>
      </c>
      <c r="K59" s="26" t="s">
        <v>37</v>
      </c>
      <c r="L59" s="38" t="s">
        <v>37</v>
      </c>
      <c r="M59" s="321"/>
      <c r="N59" s="327"/>
      <c r="S59" s="4"/>
      <c r="Y59" s="34"/>
      <c r="Z59" s="1"/>
    </row>
    <row r="60" spans="1:26" ht="12.95" customHeight="1" thickBot="1">
      <c r="A60" s="77"/>
      <c r="B60" s="54"/>
      <c r="C60" s="48" t="s">
        <v>77</v>
      </c>
      <c r="D60" s="27" t="s">
        <v>37</v>
      </c>
      <c r="E60" s="27" t="s">
        <v>37</v>
      </c>
      <c r="F60" s="39" t="s">
        <v>37</v>
      </c>
      <c r="G60" s="76"/>
      <c r="H60" s="54"/>
      <c r="I60" s="48" t="s">
        <v>77</v>
      </c>
      <c r="J60" s="27" t="s">
        <v>37</v>
      </c>
      <c r="K60" s="27" t="s">
        <v>37</v>
      </c>
      <c r="L60" s="39" t="s">
        <v>37</v>
      </c>
      <c r="M60" s="321"/>
      <c r="N60" s="327"/>
      <c r="S60" s="4"/>
      <c r="Y60" s="34"/>
      <c r="Z60" s="1"/>
    </row>
    <row r="61" spans="1:26" ht="9.75" customHeight="1" thickBot="1">
      <c r="A61" s="86"/>
      <c r="B61" s="87"/>
      <c r="C61" s="81"/>
      <c r="D61" s="87"/>
      <c r="E61" s="87"/>
      <c r="F61" s="87"/>
      <c r="G61" s="87"/>
      <c r="H61" s="87"/>
      <c r="I61" s="87"/>
      <c r="J61" s="87"/>
      <c r="K61" s="322"/>
      <c r="L61" s="323"/>
      <c r="M61" s="82"/>
      <c r="N61" s="327"/>
      <c r="O61" s="21"/>
      <c r="P61" s="21"/>
      <c r="Q61" s="21"/>
      <c r="R61" s="21"/>
      <c r="S61" s="23"/>
      <c r="T61" s="21"/>
      <c r="U61" s="21"/>
      <c r="V61" s="21"/>
      <c r="W61" s="21"/>
      <c r="X61" s="21"/>
      <c r="Y61" s="34"/>
    </row>
    <row r="62" spans="1:26" ht="16.5" customHeight="1" thickBot="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324"/>
      <c r="S62" s="4"/>
      <c r="Z62" s="1"/>
    </row>
    <row r="63" spans="1:26" s="21" customFormat="1" ht="18.75" customHeight="1" thickBot="1">
      <c r="A63" s="576" t="s">
        <v>246</v>
      </c>
      <c r="B63" s="577"/>
      <c r="C63" s="577"/>
      <c r="D63" s="577"/>
      <c r="E63" s="577"/>
      <c r="F63" s="577"/>
      <c r="G63" s="577"/>
      <c r="H63" s="577"/>
      <c r="I63" s="577"/>
      <c r="J63" s="577"/>
      <c r="K63" s="577"/>
      <c r="L63" s="577"/>
      <c r="M63" s="578"/>
      <c r="S63" s="23"/>
    </row>
    <row r="64" spans="1:26" s="21" customFormat="1" ht="33.75" customHeight="1">
      <c r="A64" s="588" t="s">
        <v>110</v>
      </c>
      <c r="B64" s="589"/>
      <c r="C64" s="532" t="str">
        <f>表紙!$B$3&amp;"（７．均一性）"</f>
        <v>スチームコンベクションオーブン（７．均一性）</v>
      </c>
      <c r="D64" s="533"/>
      <c r="E64" s="533"/>
      <c r="F64" s="533"/>
      <c r="G64" s="533"/>
      <c r="H64" s="533"/>
      <c r="I64" s="533"/>
      <c r="J64" s="543"/>
      <c r="K64" s="532" t="str">
        <f xml:space="preserve"> IF(表紙!$C$13="選択してください","","ガス種："&amp;表紙!$C$13)</f>
        <v/>
      </c>
      <c r="L64" s="533"/>
      <c r="M64" s="534"/>
      <c r="S64" s="23"/>
    </row>
    <row r="65" spans="1:27" s="21" customFormat="1" ht="18.75" customHeight="1" thickBot="1">
      <c r="A65" s="579" t="s">
        <v>135</v>
      </c>
      <c r="B65" s="580"/>
      <c r="C65" s="545" t="str">
        <f>IF(表紙!$B$6=0,"",表紙!$B$6)</f>
        <v/>
      </c>
      <c r="D65" s="545"/>
      <c r="E65" s="546"/>
      <c r="F65" s="547"/>
      <c r="G65" s="528" t="s">
        <v>2</v>
      </c>
      <c r="H65" s="529"/>
      <c r="I65" s="530" t="str">
        <f>IF(表紙!$H$5=0,"",表紙!$H$5)</f>
        <v/>
      </c>
      <c r="J65" s="526"/>
      <c r="K65" s="526"/>
      <c r="L65" s="526"/>
      <c r="M65" s="531"/>
      <c r="S65" s="23"/>
      <c r="AA65" s="32"/>
    </row>
    <row r="66" spans="1:27" ht="23.25" customHeight="1" thickBot="1">
      <c r="A66" s="71"/>
      <c r="B66" s="76"/>
      <c r="C66" s="72"/>
      <c r="D66" s="73"/>
      <c r="E66" s="72"/>
      <c r="F66" s="72"/>
      <c r="G66" s="72"/>
      <c r="H66" s="72"/>
      <c r="I66" s="72"/>
      <c r="J66" s="72"/>
      <c r="K66" s="72"/>
      <c r="L66" s="322"/>
      <c r="M66" s="321"/>
      <c r="Y66" s="31"/>
      <c r="AA66" s="33"/>
    </row>
    <row r="67" spans="1:27" s="21" customFormat="1" ht="15" customHeight="1">
      <c r="A67" s="75"/>
      <c r="B67" s="590" t="s">
        <v>42</v>
      </c>
      <c r="C67" s="572" t="s">
        <v>41</v>
      </c>
      <c r="D67" s="316" t="s">
        <v>69</v>
      </c>
      <c r="E67" s="317"/>
      <c r="F67" s="318"/>
      <c r="G67" s="118"/>
      <c r="H67" s="590" t="s">
        <v>42</v>
      </c>
      <c r="I67" s="572" t="s">
        <v>41</v>
      </c>
      <c r="J67" s="592" t="s">
        <v>69</v>
      </c>
      <c r="K67" s="593"/>
      <c r="L67" s="594"/>
      <c r="M67" s="74"/>
      <c r="Y67" s="7"/>
      <c r="AA67" s="33"/>
    </row>
    <row r="68" spans="1:27" s="21" customFormat="1" ht="15" customHeight="1" thickBot="1">
      <c r="A68" s="75"/>
      <c r="B68" s="591"/>
      <c r="C68" s="573"/>
      <c r="D68" s="319" t="s">
        <v>40</v>
      </c>
      <c r="E68" s="319" t="s">
        <v>39</v>
      </c>
      <c r="F68" s="320" t="s">
        <v>38</v>
      </c>
      <c r="G68" s="118"/>
      <c r="H68" s="591"/>
      <c r="I68" s="573"/>
      <c r="J68" s="319" t="s">
        <v>40</v>
      </c>
      <c r="K68" s="319" t="s">
        <v>39</v>
      </c>
      <c r="L68" s="320" t="s">
        <v>38</v>
      </c>
      <c r="M68" s="74"/>
      <c r="Y68" s="34"/>
      <c r="AA68" s="33"/>
    </row>
    <row r="69" spans="1:27" s="21" customFormat="1" ht="13.5" customHeight="1" thickTop="1">
      <c r="A69" s="75"/>
      <c r="B69" s="49"/>
      <c r="C69" s="46" t="s">
        <v>70</v>
      </c>
      <c r="D69" s="35" t="s">
        <v>37</v>
      </c>
      <c r="E69" s="35" t="s">
        <v>37</v>
      </c>
      <c r="F69" s="37" t="s">
        <v>37</v>
      </c>
      <c r="G69" s="72"/>
      <c r="H69" s="49"/>
      <c r="I69" s="46" t="s">
        <v>70</v>
      </c>
      <c r="J69" s="35" t="s">
        <v>37</v>
      </c>
      <c r="K69" s="35" t="s">
        <v>37</v>
      </c>
      <c r="L69" s="37" t="s">
        <v>37</v>
      </c>
      <c r="M69" s="74"/>
      <c r="Y69" s="34"/>
      <c r="AA69" s="33"/>
    </row>
    <row r="70" spans="1:27" s="21" customFormat="1" ht="13.5" customHeight="1">
      <c r="A70" s="75"/>
      <c r="B70" s="50"/>
      <c r="C70" s="47" t="s">
        <v>71</v>
      </c>
      <c r="D70" s="26" t="s">
        <v>37</v>
      </c>
      <c r="E70" s="26" t="s">
        <v>37</v>
      </c>
      <c r="F70" s="38" t="s">
        <v>37</v>
      </c>
      <c r="G70" s="72"/>
      <c r="H70" s="50"/>
      <c r="I70" s="47" t="s">
        <v>71</v>
      </c>
      <c r="J70" s="26" t="s">
        <v>37</v>
      </c>
      <c r="K70" s="26" t="s">
        <v>37</v>
      </c>
      <c r="L70" s="38" t="s">
        <v>37</v>
      </c>
      <c r="M70" s="74"/>
      <c r="Y70" s="34"/>
      <c r="AA70" s="33"/>
    </row>
    <row r="71" spans="1:27" ht="13.5" customHeight="1">
      <c r="A71" s="77"/>
      <c r="B71" s="50"/>
      <c r="C71" s="47" t="s">
        <v>72</v>
      </c>
      <c r="D71" s="26" t="s">
        <v>37</v>
      </c>
      <c r="E71" s="26" t="s">
        <v>37</v>
      </c>
      <c r="F71" s="38" t="s">
        <v>37</v>
      </c>
      <c r="G71" s="72"/>
      <c r="H71" s="50"/>
      <c r="I71" s="47" t="s">
        <v>72</v>
      </c>
      <c r="J71" s="26" t="s">
        <v>37</v>
      </c>
      <c r="K71" s="26" t="s">
        <v>37</v>
      </c>
      <c r="L71" s="38" t="s">
        <v>37</v>
      </c>
      <c r="M71" s="321"/>
      <c r="Y71" s="34"/>
      <c r="AA71" s="33"/>
    </row>
    <row r="72" spans="1:27" ht="13.5" customHeight="1">
      <c r="A72" s="77"/>
      <c r="B72" s="51">
        <v>11</v>
      </c>
      <c r="C72" s="47" t="s">
        <v>73</v>
      </c>
      <c r="D72" s="26" t="s">
        <v>37</v>
      </c>
      <c r="E72" s="26" t="s">
        <v>37</v>
      </c>
      <c r="F72" s="38" t="s">
        <v>37</v>
      </c>
      <c r="G72" s="76"/>
      <c r="H72" s="51">
        <v>16</v>
      </c>
      <c r="I72" s="47" t="s">
        <v>73</v>
      </c>
      <c r="J72" s="26" t="s">
        <v>37</v>
      </c>
      <c r="K72" s="26" t="s">
        <v>37</v>
      </c>
      <c r="L72" s="38" t="s">
        <v>37</v>
      </c>
      <c r="M72" s="321"/>
      <c r="Y72" s="34"/>
      <c r="AA72" s="33"/>
    </row>
    <row r="73" spans="1:27" ht="13.5" customHeight="1">
      <c r="A73" s="77"/>
      <c r="B73" s="50"/>
      <c r="C73" s="47" t="s">
        <v>74</v>
      </c>
      <c r="D73" s="26" t="s">
        <v>37</v>
      </c>
      <c r="E73" s="26" t="s">
        <v>37</v>
      </c>
      <c r="F73" s="38" t="s">
        <v>37</v>
      </c>
      <c r="G73" s="76"/>
      <c r="H73" s="50"/>
      <c r="I73" s="47" t="s">
        <v>74</v>
      </c>
      <c r="J73" s="26" t="s">
        <v>37</v>
      </c>
      <c r="K73" s="26" t="s">
        <v>37</v>
      </c>
      <c r="L73" s="38" t="s">
        <v>37</v>
      </c>
      <c r="M73" s="321"/>
      <c r="Y73" s="34"/>
      <c r="AA73" s="33"/>
    </row>
    <row r="74" spans="1:27" ht="13.5" customHeight="1">
      <c r="A74" s="77"/>
      <c r="B74" s="50"/>
      <c r="C74" s="47" t="s">
        <v>75</v>
      </c>
      <c r="D74" s="26" t="s">
        <v>37</v>
      </c>
      <c r="E74" s="26" t="s">
        <v>37</v>
      </c>
      <c r="F74" s="38" t="s">
        <v>37</v>
      </c>
      <c r="G74" s="76"/>
      <c r="H74" s="50"/>
      <c r="I74" s="47" t="s">
        <v>75</v>
      </c>
      <c r="J74" s="26" t="s">
        <v>37</v>
      </c>
      <c r="K74" s="26" t="s">
        <v>37</v>
      </c>
      <c r="L74" s="38" t="s">
        <v>37</v>
      </c>
      <c r="M74" s="321"/>
      <c r="Y74" s="34"/>
      <c r="AA74" s="33"/>
    </row>
    <row r="75" spans="1:27" ht="13.5" customHeight="1">
      <c r="A75" s="77"/>
      <c r="B75" s="50"/>
      <c r="C75" s="47" t="s">
        <v>76</v>
      </c>
      <c r="D75" s="26" t="s">
        <v>37</v>
      </c>
      <c r="E75" s="26" t="s">
        <v>37</v>
      </c>
      <c r="F75" s="38" t="s">
        <v>37</v>
      </c>
      <c r="G75" s="76"/>
      <c r="H75" s="50"/>
      <c r="I75" s="47" t="s">
        <v>76</v>
      </c>
      <c r="J75" s="26" t="s">
        <v>37</v>
      </c>
      <c r="K75" s="26" t="s">
        <v>37</v>
      </c>
      <c r="L75" s="38" t="s">
        <v>37</v>
      </c>
      <c r="M75" s="321"/>
      <c r="Y75" s="34"/>
      <c r="AA75" s="33"/>
    </row>
    <row r="76" spans="1:27" ht="13.5" customHeight="1" thickBot="1">
      <c r="A76" s="77"/>
      <c r="B76" s="54"/>
      <c r="C76" s="48" t="s">
        <v>77</v>
      </c>
      <c r="D76" s="27" t="s">
        <v>37</v>
      </c>
      <c r="E76" s="27" t="s">
        <v>37</v>
      </c>
      <c r="F76" s="39" t="s">
        <v>37</v>
      </c>
      <c r="G76" s="76"/>
      <c r="H76" s="54"/>
      <c r="I76" s="48" t="s">
        <v>77</v>
      </c>
      <c r="J76" s="27" t="s">
        <v>37</v>
      </c>
      <c r="K76" s="27" t="s">
        <v>37</v>
      </c>
      <c r="L76" s="39" t="s">
        <v>37</v>
      </c>
      <c r="M76" s="321"/>
      <c r="Y76" s="34"/>
      <c r="AA76" s="33"/>
    </row>
    <row r="77" spans="1:27" ht="13.5" customHeight="1">
      <c r="A77" s="77"/>
      <c r="B77" s="50"/>
      <c r="C77" s="46" t="s">
        <v>70</v>
      </c>
      <c r="D77" s="35" t="s">
        <v>37</v>
      </c>
      <c r="E77" s="35" t="s">
        <v>37</v>
      </c>
      <c r="F77" s="37" t="s">
        <v>37</v>
      </c>
      <c r="G77" s="76"/>
      <c r="H77" s="50"/>
      <c r="I77" s="46" t="s">
        <v>70</v>
      </c>
      <c r="J77" s="35" t="s">
        <v>37</v>
      </c>
      <c r="K77" s="35" t="s">
        <v>37</v>
      </c>
      <c r="L77" s="37" t="s">
        <v>37</v>
      </c>
      <c r="M77" s="321"/>
      <c r="Y77" s="34"/>
      <c r="AA77" s="33"/>
    </row>
    <row r="78" spans="1:27" ht="13.5" customHeight="1">
      <c r="A78" s="77"/>
      <c r="B78" s="50"/>
      <c r="C78" s="47" t="s">
        <v>71</v>
      </c>
      <c r="D78" s="26" t="s">
        <v>37</v>
      </c>
      <c r="E78" s="26" t="s">
        <v>37</v>
      </c>
      <c r="F78" s="38" t="s">
        <v>37</v>
      </c>
      <c r="G78" s="76"/>
      <c r="H78" s="50"/>
      <c r="I78" s="47" t="s">
        <v>71</v>
      </c>
      <c r="J78" s="26" t="s">
        <v>37</v>
      </c>
      <c r="K78" s="26" t="s">
        <v>37</v>
      </c>
      <c r="L78" s="38" t="s">
        <v>37</v>
      </c>
      <c r="M78" s="321"/>
      <c r="Y78" s="34"/>
      <c r="AA78" s="33"/>
    </row>
    <row r="79" spans="1:27" ht="13.5" customHeight="1">
      <c r="A79" s="77"/>
      <c r="B79" s="50"/>
      <c r="C79" s="47" t="s">
        <v>72</v>
      </c>
      <c r="D79" s="26" t="s">
        <v>37</v>
      </c>
      <c r="E79" s="26" t="s">
        <v>37</v>
      </c>
      <c r="F79" s="38" t="s">
        <v>37</v>
      </c>
      <c r="G79" s="76"/>
      <c r="H79" s="50"/>
      <c r="I79" s="47" t="s">
        <v>72</v>
      </c>
      <c r="J79" s="26" t="s">
        <v>37</v>
      </c>
      <c r="K79" s="26" t="s">
        <v>37</v>
      </c>
      <c r="L79" s="38" t="s">
        <v>37</v>
      </c>
      <c r="M79" s="321"/>
      <c r="Y79" s="34"/>
      <c r="AA79" s="33"/>
    </row>
    <row r="80" spans="1:27" ht="13.5" customHeight="1">
      <c r="A80" s="77"/>
      <c r="B80" s="51">
        <v>12</v>
      </c>
      <c r="C80" s="47" t="s">
        <v>73</v>
      </c>
      <c r="D80" s="26" t="s">
        <v>37</v>
      </c>
      <c r="E80" s="26" t="s">
        <v>37</v>
      </c>
      <c r="F80" s="38" t="s">
        <v>37</v>
      </c>
      <c r="G80" s="76"/>
      <c r="H80" s="51">
        <v>17</v>
      </c>
      <c r="I80" s="47" t="s">
        <v>73</v>
      </c>
      <c r="J80" s="26" t="s">
        <v>37</v>
      </c>
      <c r="K80" s="26" t="s">
        <v>37</v>
      </c>
      <c r="L80" s="38" t="s">
        <v>37</v>
      </c>
      <c r="M80" s="321"/>
      <c r="Y80" s="34"/>
      <c r="AA80" s="33"/>
    </row>
    <row r="81" spans="1:27" ht="13.5" customHeight="1">
      <c r="A81" s="77"/>
      <c r="B81" s="50"/>
      <c r="C81" s="47" t="s">
        <v>74</v>
      </c>
      <c r="D81" s="26" t="s">
        <v>37</v>
      </c>
      <c r="E81" s="26" t="s">
        <v>37</v>
      </c>
      <c r="F81" s="38" t="s">
        <v>37</v>
      </c>
      <c r="G81" s="76"/>
      <c r="H81" s="50"/>
      <c r="I81" s="47" t="s">
        <v>74</v>
      </c>
      <c r="J81" s="26" t="s">
        <v>37</v>
      </c>
      <c r="K81" s="26" t="s">
        <v>37</v>
      </c>
      <c r="L81" s="38" t="s">
        <v>37</v>
      </c>
      <c r="M81" s="321"/>
      <c r="Y81" s="34"/>
      <c r="AA81" s="33"/>
    </row>
    <row r="82" spans="1:27" ht="13.5" customHeight="1">
      <c r="A82" s="77"/>
      <c r="B82" s="50"/>
      <c r="C82" s="47" t="s">
        <v>75</v>
      </c>
      <c r="D82" s="26" t="s">
        <v>37</v>
      </c>
      <c r="E82" s="26" t="s">
        <v>37</v>
      </c>
      <c r="F82" s="38" t="s">
        <v>37</v>
      </c>
      <c r="G82" s="76"/>
      <c r="H82" s="50"/>
      <c r="I82" s="47" t="s">
        <v>75</v>
      </c>
      <c r="J82" s="26" t="s">
        <v>37</v>
      </c>
      <c r="K82" s="26" t="s">
        <v>37</v>
      </c>
      <c r="L82" s="38" t="s">
        <v>37</v>
      </c>
      <c r="M82" s="321"/>
      <c r="Y82" s="34"/>
      <c r="AA82" s="33"/>
    </row>
    <row r="83" spans="1:27" ht="13.5" customHeight="1">
      <c r="A83" s="77"/>
      <c r="B83" s="50"/>
      <c r="C83" s="47" t="s">
        <v>76</v>
      </c>
      <c r="D83" s="26" t="s">
        <v>37</v>
      </c>
      <c r="E83" s="26" t="s">
        <v>37</v>
      </c>
      <c r="F83" s="38" t="s">
        <v>37</v>
      </c>
      <c r="G83" s="76"/>
      <c r="H83" s="50"/>
      <c r="I83" s="47" t="s">
        <v>76</v>
      </c>
      <c r="J83" s="26" t="s">
        <v>37</v>
      </c>
      <c r="K83" s="26" t="s">
        <v>37</v>
      </c>
      <c r="L83" s="38" t="s">
        <v>37</v>
      </c>
      <c r="M83" s="321"/>
      <c r="Y83" s="34"/>
      <c r="AA83" s="33"/>
    </row>
    <row r="84" spans="1:27" ht="13.5" customHeight="1" thickBot="1">
      <c r="A84" s="77"/>
      <c r="B84" s="54"/>
      <c r="C84" s="48" t="s">
        <v>77</v>
      </c>
      <c r="D84" s="27" t="s">
        <v>37</v>
      </c>
      <c r="E84" s="27" t="s">
        <v>37</v>
      </c>
      <c r="F84" s="39" t="s">
        <v>37</v>
      </c>
      <c r="G84" s="76"/>
      <c r="H84" s="54"/>
      <c r="I84" s="48" t="s">
        <v>77</v>
      </c>
      <c r="J84" s="27" t="s">
        <v>37</v>
      </c>
      <c r="K84" s="27" t="s">
        <v>37</v>
      </c>
      <c r="L84" s="39" t="s">
        <v>37</v>
      </c>
      <c r="M84" s="321"/>
      <c r="Y84" s="34"/>
      <c r="AA84" s="33"/>
    </row>
    <row r="85" spans="1:27" ht="13.5" customHeight="1">
      <c r="A85" s="77"/>
      <c r="B85" s="50"/>
      <c r="C85" s="46" t="s">
        <v>70</v>
      </c>
      <c r="D85" s="35" t="s">
        <v>37</v>
      </c>
      <c r="E85" s="35" t="s">
        <v>37</v>
      </c>
      <c r="F85" s="37" t="s">
        <v>37</v>
      </c>
      <c r="G85" s="76"/>
      <c r="H85" s="50"/>
      <c r="I85" s="46" t="s">
        <v>70</v>
      </c>
      <c r="J85" s="35" t="s">
        <v>37</v>
      </c>
      <c r="K85" s="35" t="s">
        <v>37</v>
      </c>
      <c r="L85" s="37" t="s">
        <v>37</v>
      </c>
      <c r="M85" s="321"/>
      <c r="Y85" s="34"/>
      <c r="AA85" s="33"/>
    </row>
    <row r="86" spans="1:27" ht="13.5" customHeight="1">
      <c r="A86" s="77"/>
      <c r="B86" s="50"/>
      <c r="C86" s="47" t="s">
        <v>71</v>
      </c>
      <c r="D86" s="26" t="s">
        <v>37</v>
      </c>
      <c r="E86" s="26" t="s">
        <v>37</v>
      </c>
      <c r="F86" s="38" t="s">
        <v>37</v>
      </c>
      <c r="G86" s="76"/>
      <c r="H86" s="50"/>
      <c r="I86" s="47" t="s">
        <v>71</v>
      </c>
      <c r="J86" s="26" t="s">
        <v>37</v>
      </c>
      <c r="K86" s="26" t="s">
        <v>37</v>
      </c>
      <c r="L86" s="38" t="s">
        <v>37</v>
      </c>
      <c r="M86" s="321"/>
      <c r="Y86" s="34"/>
      <c r="AA86" s="33"/>
    </row>
    <row r="87" spans="1:27" ht="13.5" customHeight="1">
      <c r="A87" s="77"/>
      <c r="B87" s="50"/>
      <c r="C87" s="47" t="s">
        <v>72</v>
      </c>
      <c r="D87" s="26" t="s">
        <v>37</v>
      </c>
      <c r="E87" s="26" t="s">
        <v>37</v>
      </c>
      <c r="F87" s="38" t="s">
        <v>37</v>
      </c>
      <c r="G87" s="76"/>
      <c r="H87" s="50"/>
      <c r="I87" s="47" t="s">
        <v>72</v>
      </c>
      <c r="J87" s="26" t="s">
        <v>37</v>
      </c>
      <c r="K87" s="26" t="s">
        <v>37</v>
      </c>
      <c r="L87" s="38" t="s">
        <v>37</v>
      </c>
      <c r="M87" s="321"/>
      <c r="Y87" s="34"/>
      <c r="AA87" s="33"/>
    </row>
    <row r="88" spans="1:27" ht="13.5" customHeight="1">
      <c r="A88" s="77"/>
      <c r="B88" s="51">
        <v>13</v>
      </c>
      <c r="C88" s="47" t="s">
        <v>73</v>
      </c>
      <c r="D88" s="26" t="s">
        <v>37</v>
      </c>
      <c r="E88" s="26" t="s">
        <v>37</v>
      </c>
      <c r="F88" s="38" t="s">
        <v>37</v>
      </c>
      <c r="G88" s="76"/>
      <c r="H88" s="51">
        <v>18</v>
      </c>
      <c r="I88" s="47" t="s">
        <v>73</v>
      </c>
      <c r="J88" s="26" t="s">
        <v>37</v>
      </c>
      <c r="K88" s="26" t="s">
        <v>37</v>
      </c>
      <c r="L88" s="38" t="s">
        <v>37</v>
      </c>
      <c r="M88" s="321"/>
      <c r="Y88" s="34"/>
      <c r="AA88" s="33"/>
    </row>
    <row r="89" spans="1:27" ht="13.5" customHeight="1">
      <c r="A89" s="77"/>
      <c r="B89" s="50"/>
      <c r="C89" s="47" t="s">
        <v>74</v>
      </c>
      <c r="D89" s="26" t="s">
        <v>37</v>
      </c>
      <c r="E89" s="26" t="s">
        <v>37</v>
      </c>
      <c r="F89" s="38" t="s">
        <v>37</v>
      </c>
      <c r="G89" s="76"/>
      <c r="H89" s="50"/>
      <c r="I89" s="47" t="s">
        <v>74</v>
      </c>
      <c r="J89" s="26" t="s">
        <v>37</v>
      </c>
      <c r="K89" s="26" t="s">
        <v>37</v>
      </c>
      <c r="L89" s="38" t="s">
        <v>37</v>
      </c>
      <c r="M89" s="321"/>
      <c r="Y89" s="34"/>
    </row>
    <row r="90" spans="1:27" ht="13.5" customHeight="1">
      <c r="A90" s="77"/>
      <c r="B90" s="50"/>
      <c r="C90" s="47" t="s">
        <v>75</v>
      </c>
      <c r="D90" s="26" t="s">
        <v>37</v>
      </c>
      <c r="E90" s="26" t="s">
        <v>37</v>
      </c>
      <c r="F90" s="38" t="s">
        <v>37</v>
      </c>
      <c r="G90" s="76"/>
      <c r="H90" s="50"/>
      <c r="I90" s="47" t="s">
        <v>75</v>
      </c>
      <c r="J90" s="26" t="s">
        <v>37</v>
      </c>
      <c r="K90" s="26" t="s">
        <v>37</v>
      </c>
      <c r="L90" s="38" t="s">
        <v>37</v>
      </c>
      <c r="M90" s="321"/>
      <c r="Y90" s="34"/>
      <c r="Z90" s="33"/>
    </row>
    <row r="91" spans="1:27" ht="13.5" customHeight="1">
      <c r="A91" s="77"/>
      <c r="B91" s="50"/>
      <c r="C91" s="47" t="s">
        <v>76</v>
      </c>
      <c r="D91" s="26" t="s">
        <v>37</v>
      </c>
      <c r="E91" s="26" t="s">
        <v>37</v>
      </c>
      <c r="F91" s="38" t="s">
        <v>37</v>
      </c>
      <c r="G91" s="76"/>
      <c r="H91" s="50"/>
      <c r="I91" s="47" t="s">
        <v>76</v>
      </c>
      <c r="J91" s="26" t="s">
        <v>37</v>
      </c>
      <c r="K91" s="26" t="s">
        <v>37</v>
      </c>
      <c r="L91" s="38" t="s">
        <v>37</v>
      </c>
      <c r="M91" s="321"/>
      <c r="Y91" s="34"/>
    </row>
    <row r="92" spans="1:27" ht="13.5" customHeight="1" thickBot="1">
      <c r="A92" s="77"/>
      <c r="B92" s="54"/>
      <c r="C92" s="48" t="s">
        <v>77</v>
      </c>
      <c r="D92" s="27" t="s">
        <v>37</v>
      </c>
      <c r="E92" s="27" t="s">
        <v>37</v>
      </c>
      <c r="F92" s="39" t="s">
        <v>37</v>
      </c>
      <c r="G92" s="76"/>
      <c r="H92" s="54"/>
      <c r="I92" s="48" t="s">
        <v>77</v>
      </c>
      <c r="J92" s="27" t="s">
        <v>37</v>
      </c>
      <c r="K92" s="27" t="s">
        <v>37</v>
      </c>
      <c r="L92" s="39" t="s">
        <v>37</v>
      </c>
      <c r="M92" s="321"/>
      <c r="Y92" s="34"/>
    </row>
    <row r="93" spans="1:27" ht="13.5" customHeight="1">
      <c r="A93" s="77"/>
      <c r="B93" s="50"/>
      <c r="C93" s="46" t="s">
        <v>70</v>
      </c>
      <c r="D93" s="35" t="s">
        <v>37</v>
      </c>
      <c r="E93" s="35" t="s">
        <v>37</v>
      </c>
      <c r="F93" s="37" t="s">
        <v>37</v>
      </c>
      <c r="G93" s="76"/>
      <c r="H93" s="50"/>
      <c r="I93" s="46" t="s">
        <v>70</v>
      </c>
      <c r="J93" s="35" t="s">
        <v>37</v>
      </c>
      <c r="K93" s="35" t="s">
        <v>37</v>
      </c>
      <c r="L93" s="37" t="s">
        <v>37</v>
      </c>
      <c r="M93" s="321"/>
      <c r="Y93" s="34"/>
    </row>
    <row r="94" spans="1:27" ht="13.5" customHeight="1">
      <c r="A94" s="77"/>
      <c r="B94" s="50"/>
      <c r="C94" s="47" t="s">
        <v>71</v>
      </c>
      <c r="D94" s="26" t="s">
        <v>37</v>
      </c>
      <c r="E94" s="26" t="s">
        <v>37</v>
      </c>
      <c r="F94" s="38" t="s">
        <v>37</v>
      </c>
      <c r="G94" s="76"/>
      <c r="H94" s="50"/>
      <c r="I94" s="47" t="s">
        <v>71</v>
      </c>
      <c r="J94" s="26" t="s">
        <v>37</v>
      </c>
      <c r="K94" s="26" t="s">
        <v>37</v>
      </c>
      <c r="L94" s="38" t="s">
        <v>37</v>
      </c>
      <c r="M94" s="321"/>
      <c r="Y94" s="34"/>
    </row>
    <row r="95" spans="1:27" ht="13.5" customHeight="1">
      <c r="A95" s="77"/>
      <c r="B95" s="50"/>
      <c r="C95" s="47" t="s">
        <v>72</v>
      </c>
      <c r="D95" s="26" t="s">
        <v>37</v>
      </c>
      <c r="E95" s="26" t="s">
        <v>37</v>
      </c>
      <c r="F95" s="38" t="s">
        <v>37</v>
      </c>
      <c r="G95" s="76"/>
      <c r="H95" s="50"/>
      <c r="I95" s="47" t="s">
        <v>72</v>
      </c>
      <c r="J95" s="26" t="s">
        <v>37</v>
      </c>
      <c r="K95" s="26" t="s">
        <v>37</v>
      </c>
      <c r="L95" s="38" t="s">
        <v>37</v>
      </c>
      <c r="M95" s="321"/>
      <c r="Y95" s="34"/>
    </row>
    <row r="96" spans="1:27" ht="13.5" customHeight="1">
      <c r="A96" s="77"/>
      <c r="B96" s="51">
        <v>14</v>
      </c>
      <c r="C96" s="47" t="s">
        <v>73</v>
      </c>
      <c r="D96" s="26" t="s">
        <v>37</v>
      </c>
      <c r="E96" s="26" t="s">
        <v>37</v>
      </c>
      <c r="F96" s="38" t="s">
        <v>37</v>
      </c>
      <c r="G96" s="76"/>
      <c r="H96" s="51">
        <v>19</v>
      </c>
      <c r="I96" s="47" t="s">
        <v>73</v>
      </c>
      <c r="J96" s="26" t="s">
        <v>37</v>
      </c>
      <c r="K96" s="26" t="s">
        <v>37</v>
      </c>
      <c r="L96" s="38" t="s">
        <v>37</v>
      </c>
      <c r="M96" s="321"/>
      <c r="Y96" s="34"/>
    </row>
    <row r="97" spans="1:27" ht="13.5" customHeight="1">
      <c r="A97" s="77"/>
      <c r="B97" s="50"/>
      <c r="C97" s="47" t="s">
        <v>74</v>
      </c>
      <c r="D97" s="26" t="s">
        <v>37</v>
      </c>
      <c r="E97" s="26" t="s">
        <v>37</v>
      </c>
      <c r="F97" s="38" t="s">
        <v>37</v>
      </c>
      <c r="G97" s="76"/>
      <c r="H97" s="50"/>
      <c r="I97" s="47" t="s">
        <v>74</v>
      </c>
      <c r="J97" s="26" t="s">
        <v>37</v>
      </c>
      <c r="K97" s="26" t="s">
        <v>37</v>
      </c>
      <c r="L97" s="38" t="s">
        <v>37</v>
      </c>
      <c r="M97" s="321"/>
      <c r="Y97" s="34"/>
    </row>
    <row r="98" spans="1:27" ht="13.5" customHeight="1">
      <c r="A98" s="77"/>
      <c r="B98" s="50"/>
      <c r="C98" s="47" t="s">
        <v>75</v>
      </c>
      <c r="D98" s="26" t="s">
        <v>37</v>
      </c>
      <c r="E98" s="26" t="s">
        <v>37</v>
      </c>
      <c r="F98" s="38" t="s">
        <v>37</v>
      </c>
      <c r="G98" s="76"/>
      <c r="H98" s="50"/>
      <c r="I98" s="47" t="s">
        <v>75</v>
      </c>
      <c r="J98" s="26" t="s">
        <v>37</v>
      </c>
      <c r="K98" s="26" t="s">
        <v>37</v>
      </c>
      <c r="L98" s="38" t="s">
        <v>37</v>
      </c>
      <c r="M98" s="321"/>
      <c r="Y98" s="34"/>
    </row>
    <row r="99" spans="1:27" ht="13.5" customHeight="1">
      <c r="A99" s="77"/>
      <c r="B99" s="50"/>
      <c r="C99" s="47" t="s">
        <v>76</v>
      </c>
      <c r="D99" s="26" t="s">
        <v>37</v>
      </c>
      <c r="E99" s="26" t="s">
        <v>37</v>
      </c>
      <c r="F99" s="38" t="s">
        <v>37</v>
      </c>
      <c r="G99" s="76"/>
      <c r="H99" s="50"/>
      <c r="I99" s="47" t="s">
        <v>76</v>
      </c>
      <c r="J99" s="26" t="s">
        <v>37</v>
      </c>
      <c r="K99" s="26" t="s">
        <v>37</v>
      </c>
      <c r="L99" s="38" t="s">
        <v>37</v>
      </c>
      <c r="M99" s="321"/>
      <c r="Y99" s="34"/>
    </row>
    <row r="100" spans="1:27" ht="13.5" customHeight="1" thickBot="1">
      <c r="A100" s="77"/>
      <c r="B100" s="54"/>
      <c r="C100" s="48" t="s">
        <v>77</v>
      </c>
      <c r="D100" s="27" t="s">
        <v>37</v>
      </c>
      <c r="E100" s="27" t="s">
        <v>37</v>
      </c>
      <c r="F100" s="39" t="s">
        <v>37</v>
      </c>
      <c r="G100" s="76"/>
      <c r="H100" s="54"/>
      <c r="I100" s="48" t="s">
        <v>77</v>
      </c>
      <c r="J100" s="27" t="s">
        <v>37</v>
      </c>
      <c r="K100" s="27" t="s">
        <v>37</v>
      </c>
      <c r="L100" s="39" t="s">
        <v>37</v>
      </c>
      <c r="M100" s="321"/>
      <c r="Y100" s="34"/>
    </row>
    <row r="101" spans="1:27" ht="13.5" customHeight="1">
      <c r="A101" s="77"/>
      <c r="B101" s="50"/>
      <c r="C101" s="46" t="s">
        <v>70</v>
      </c>
      <c r="D101" s="35" t="s">
        <v>37</v>
      </c>
      <c r="E101" s="35" t="s">
        <v>37</v>
      </c>
      <c r="F101" s="37" t="s">
        <v>37</v>
      </c>
      <c r="G101" s="76"/>
      <c r="H101" s="50"/>
      <c r="I101" s="46" t="s">
        <v>70</v>
      </c>
      <c r="J101" s="35" t="s">
        <v>37</v>
      </c>
      <c r="K101" s="35" t="s">
        <v>37</v>
      </c>
      <c r="L101" s="37" t="s">
        <v>37</v>
      </c>
      <c r="M101" s="321"/>
      <c r="Y101" s="34"/>
    </row>
    <row r="102" spans="1:27" ht="13.5" customHeight="1">
      <c r="A102" s="77"/>
      <c r="B102" s="50"/>
      <c r="C102" s="47" t="s">
        <v>71</v>
      </c>
      <c r="D102" s="26" t="s">
        <v>37</v>
      </c>
      <c r="E102" s="26" t="s">
        <v>37</v>
      </c>
      <c r="F102" s="38" t="s">
        <v>37</v>
      </c>
      <c r="G102" s="76"/>
      <c r="H102" s="50"/>
      <c r="I102" s="47" t="s">
        <v>71</v>
      </c>
      <c r="J102" s="26" t="s">
        <v>37</v>
      </c>
      <c r="K102" s="26" t="s">
        <v>37</v>
      </c>
      <c r="L102" s="38" t="s">
        <v>37</v>
      </c>
      <c r="M102" s="321"/>
      <c r="Y102" s="34"/>
    </row>
    <row r="103" spans="1:27" ht="13.5" customHeight="1">
      <c r="A103" s="77"/>
      <c r="B103" s="50"/>
      <c r="C103" s="47" t="s">
        <v>72</v>
      </c>
      <c r="D103" s="26" t="s">
        <v>37</v>
      </c>
      <c r="E103" s="26" t="s">
        <v>37</v>
      </c>
      <c r="F103" s="38" t="s">
        <v>37</v>
      </c>
      <c r="G103" s="76"/>
      <c r="H103" s="50"/>
      <c r="I103" s="47" t="s">
        <v>72</v>
      </c>
      <c r="J103" s="26" t="s">
        <v>37</v>
      </c>
      <c r="K103" s="26" t="s">
        <v>37</v>
      </c>
      <c r="L103" s="38" t="s">
        <v>37</v>
      </c>
      <c r="M103" s="321"/>
      <c r="Z103" s="1"/>
    </row>
    <row r="104" spans="1:27" ht="13.5" customHeight="1">
      <c r="A104" s="77"/>
      <c r="B104" s="50"/>
      <c r="C104" s="47" t="s">
        <v>73</v>
      </c>
      <c r="D104" s="26" t="s">
        <v>37</v>
      </c>
      <c r="E104" s="26" t="s">
        <v>37</v>
      </c>
      <c r="F104" s="38" t="s">
        <v>37</v>
      </c>
      <c r="G104" s="76"/>
      <c r="H104" s="50"/>
      <c r="I104" s="47" t="s">
        <v>73</v>
      </c>
      <c r="J104" s="26" t="s">
        <v>37</v>
      </c>
      <c r="K104" s="26" t="s">
        <v>37</v>
      </c>
      <c r="L104" s="38" t="s">
        <v>37</v>
      </c>
      <c r="M104" s="321"/>
      <c r="Y104" s="34"/>
    </row>
    <row r="105" spans="1:27" ht="13.5" customHeight="1">
      <c r="A105" s="77"/>
      <c r="B105" s="51">
        <v>15</v>
      </c>
      <c r="C105" s="47" t="s">
        <v>74</v>
      </c>
      <c r="D105" s="26" t="s">
        <v>37</v>
      </c>
      <c r="E105" s="26" t="s">
        <v>37</v>
      </c>
      <c r="F105" s="38" t="s">
        <v>37</v>
      </c>
      <c r="G105" s="76"/>
      <c r="H105" s="51">
        <v>20</v>
      </c>
      <c r="I105" s="47" t="s">
        <v>74</v>
      </c>
      <c r="J105" s="26" t="s">
        <v>37</v>
      </c>
      <c r="K105" s="26" t="s">
        <v>37</v>
      </c>
      <c r="L105" s="38" t="s">
        <v>37</v>
      </c>
      <c r="M105" s="321"/>
      <c r="Y105" s="34"/>
    </row>
    <row r="106" spans="1:27" ht="13.5" customHeight="1">
      <c r="A106" s="77"/>
      <c r="B106" s="50"/>
      <c r="C106" s="47" t="s">
        <v>75</v>
      </c>
      <c r="D106" s="26" t="s">
        <v>37</v>
      </c>
      <c r="E106" s="26" t="s">
        <v>37</v>
      </c>
      <c r="F106" s="38" t="s">
        <v>37</v>
      </c>
      <c r="G106" s="76"/>
      <c r="H106" s="50"/>
      <c r="I106" s="47" t="s">
        <v>75</v>
      </c>
      <c r="J106" s="26" t="s">
        <v>37</v>
      </c>
      <c r="K106" s="26" t="s">
        <v>37</v>
      </c>
      <c r="L106" s="38" t="s">
        <v>37</v>
      </c>
      <c r="M106" s="321"/>
      <c r="Y106" s="34"/>
    </row>
    <row r="107" spans="1:27" ht="13.5" customHeight="1">
      <c r="A107" s="77"/>
      <c r="B107" s="50"/>
      <c r="C107" s="47" t="s">
        <v>76</v>
      </c>
      <c r="D107" s="26" t="s">
        <v>37</v>
      </c>
      <c r="E107" s="26" t="s">
        <v>37</v>
      </c>
      <c r="F107" s="38" t="s">
        <v>37</v>
      </c>
      <c r="G107" s="76"/>
      <c r="H107" s="50"/>
      <c r="I107" s="47" t="s">
        <v>76</v>
      </c>
      <c r="J107" s="26" t="s">
        <v>37</v>
      </c>
      <c r="K107" s="26" t="s">
        <v>37</v>
      </c>
      <c r="L107" s="38" t="s">
        <v>37</v>
      </c>
      <c r="M107" s="321"/>
      <c r="Y107" s="34"/>
    </row>
    <row r="108" spans="1:27" ht="13.5" customHeight="1" thickBot="1">
      <c r="A108" s="77"/>
      <c r="B108" s="54"/>
      <c r="C108" s="48" t="s">
        <v>77</v>
      </c>
      <c r="D108" s="27" t="s">
        <v>37</v>
      </c>
      <c r="E108" s="27" t="s">
        <v>37</v>
      </c>
      <c r="F108" s="39" t="s">
        <v>37</v>
      </c>
      <c r="G108" s="76"/>
      <c r="H108" s="54"/>
      <c r="I108" s="48" t="s">
        <v>77</v>
      </c>
      <c r="J108" s="27" t="s">
        <v>37</v>
      </c>
      <c r="K108" s="27" t="s">
        <v>37</v>
      </c>
      <c r="L108" s="39" t="s">
        <v>37</v>
      </c>
      <c r="M108" s="321"/>
      <c r="N108" s="23"/>
      <c r="O108" s="21"/>
      <c r="P108" s="21"/>
      <c r="Q108" s="21"/>
      <c r="R108" s="21"/>
      <c r="S108" s="23"/>
      <c r="T108" s="21"/>
      <c r="U108" s="21"/>
      <c r="V108" s="21"/>
      <c r="W108" s="21"/>
      <c r="X108" s="21"/>
      <c r="Y108" s="34"/>
    </row>
    <row r="109" spans="1:27" ht="15" customHeight="1">
      <c r="A109" s="77"/>
      <c r="B109" s="76"/>
      <c r="C109" s="72"/>
      <c r="D109" s="72"/>
      <c r="E109" s="72"/>
      <c r="F109" s="72"/>
      <c r="G109" s="72"/>
      <c r="H109" s="72"/>
      <c r="I109" s="72"/>
      <c r="J109" s="72"/>
      <c r="K109" s="72"/>
      <c r="L109" s="94"/>
      <c r="M109" s="3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34"/>
    </row>
    <row r="110" spans="1:27" ht="13.5" customHeight="1" thickBot="1">
      <c r="A110" s="77"/>
      <c r="B110" s="76"/>
      <c r="C110" s="72"/>
      <c r="D110" s="72"/>
      <c r="E110" s="72"/>
      <c r="F110" s="72"/>
      <c r="G110" s="72"/>
      <c r="H110" s="72"/>
      <c r="I110" s="72"/>
      <c r="J110" s="72"/>
      <c r="K110" s="72"/>
      <c r="L110" s="81"/>
      <c r="M110" s="321"/>
      <c r="Y110" s="34"/>
    </row>
    <row r="111" spans="1:27" ht="18" customHeight="1">
      <c r="A111" s="77"/>
      <c r="B111" s="76"/>
      <c r="C111" s="72"/>
      <c r="D111" s="614"/>
      <c r="E111" s="622"/>
      <c r="F111" s="614" t="s">
        <v>40</v>
      </c>
      <c r="G111" s="615"/>
      <c r="H111" s="607"/>
      <c r="I111" s="606" t="s">
        <v>39</v>
      </c>
      <c r="J111" s="607"/>
      <c r="K111" s="574" t="s">
        <v>38</v>
      </c>
      <c r="L111" s="575"/>
      <c r="M111" s="321"/>
      <c r="Y111" s="34"/>
    </row>
    <row r="112" spans="1:27" ht="18" customHeight="1">
      <c r="A112" s="77"/>
      <c r="B112" s="76"/>
      <c r="C112" s="72"/>
      <c r="D112" s="600" t="s">
        <v>44</v>
      </c>
      <c r="E112" s="601"/>
      <c r="F112" s="616" t="str">
        <f>IF(D21="－","",AVERAGE(D21:D28,D29:D36,D37:D44,D45:D52,D53:D60,D69:D76,D77:D84,D85:D92,D93:D100,D101:D108,J21:J28,J29:J36,J37:J44,J45:J52,J53:J60,J69:J76,J77:J84,J85:J92,J93:J100,J101:J108))</f>
        <v/>
      </c>
      <c r="G112" s="617"/>
      <c r="H112" s="618"/>
      <c r="I112" s="608" t="str">
        <f>IF(E21="－","",AVERAGE(E21:E28,E29:E36,E37:E44,E45:E52,E53:E60,E69:E76,E77:E84,E85:E92,E93:E100,E101:E108,K21:K28,K29:K36,K37:K44,K45:K52,K53:K60,K69:K76,K77:K84,K85:K92,K93:K100,K101:K108))</f>
        <v/>
      </c>
      <c r="J112" s="609"/>
      <c r="K112" s="623" t="str">
        <f>IF(F21="－","",AVERAGE(F21:F28,F29:F36,F37:F44,F45:F52,F53:F60,F69:F76,F77:F84,F85:F92,F93:F100,F101:F108,L21:L28,L29:L36,L37:L44,L45:L52,L53:L60,L69:L76,L77:L84,L85:L92,L93:L100,L101:L108))</f>
        <v/>
      </c>
      <c r="L112" s="624"/>
      <c r="M112" s="321"/>
      <c r="Y112" s="34"/>
      <c r="AA112" s="21"/>
    </row>
    <row r="113" spans="1:27" s="21" customFormat="1" ht="18" customHeight="1" thickBot="1">
      <c r="A113" s="77"/>
      <c r="B113" s="76"/>
      <c r="C113" s="72"/>
      <c r="D113" s="602" t="s">
        <v>43</v>
      </c>
      <c r="E113" s="603"/>
      <c r="F113" s="619" t="str">
        <f>IF(D21="－","",STDEVP(D21:D28,D29:D36,D37:D44,D45:D52,D53:D60,D69:D76,D77:D84,D85:D92,D93:D100,D101:D108,J21:J28,J29:J36,J37:J44,J45:J52,J53:J60,J69:J76,J77:J84,J85:J92,J93:J100,J101:J108))</f>
        <v/>
      </c>
      <c r="G113" s="620"/>
      <c r="H113" s="621"/>
      <c r="I113" s="612" t="str">
        <f>IF(E21="－","",STDEVP(E21:E28,E29:E36,E37:E44,E45:E52,E53:E60,E69:E76,E77:E84,E85:E92,E93:E100,E101:E108,K21:K28,K29:K36,K37:K44,K45:K52,K53:K60,K69:K76,K77:K84,K85:K92,K93:K100,K101:K108))</f>
        <v/>
      </c>
      <c r="J113" s="613"/>
      <c r="K113" s="598" t="str">
        <f>IF(F21="－","",STDEVP(F21:F28,F29:F36,F37:F44,F45:F52,F53:F60,F69:F76,F77:F84,F85:F92,F93:F100,F101:F108,L21:L28,L29:L36,L37:L44,L45:L52,L53:L60,L69:L76,L77:L84,L85:L92,L93:L100,L101:L108))</f>
        <v/>
      </c>
      <c r="L113" s="599"/>
      <c r="M113" s="7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Z113" s="33"/>
      <c r="AA113" s="1"/>
    </row>
    <row r="114" spans="1:27" ht="25.5" customHeight="1" thickBot="1">
      <c r="A114" s="77"/>
      <c r="B114" s="76"/>
      <c r="C114" s="72"/>
      <c r="D114" s="604" t="s">
        <v>48</v>
      </c>
      <c r="E114" s="605"/>
      <c r="F114" s="595" t="str">
        <f>IF(F113="","",AVERAGE(F113:L113))</f>
        <v/>
      </c>
      <c r="G114" s="596"/>
      <c r="H114" s="596"/>
      <c r="I114" s="596"/>
      <c r="J114" s="596"/>
      <c r="K114" s="596"/>
      <c r="L114" s="597"/>
      <c r="M114" s="331"/>
      <c r="Z114" s="1"/>
    </row>
    <row r="115" spans="1:27" ht="12.75" customHeight="1">
      <c r="A115" s="77"/>
      <c r="B115" s="76"/>
      <c r="C115" s="72"/>
      <c r="D115" s="329"/>
      <c r="E115" s="329"/>
      <c r="F115" s="330"/>
      <c r="G115" s="302"/>
      <c r="H115" s="302"/>
      <c r="I115" s="302"/>
      <c r="J115" s="302"/>
      <c r="K115" s="302"/>
      <c r="L115" s="302"/>
      <c r="M115" s="321"/>
      <c r="Z115" s="1"/>
    </row>
    <row r="116" spans="1:27" ht="10.5" customHeight="1" thickBot="1">
      <c r="A116" s="80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122"/>
    </row>
    <row r="117" spans="1:27" ht="15" customHeight="1" thickBot="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</row>
    <row r="118" spans="1:27" ht="15" customHeight="1" thickBot="1">
      <c r="A118" s="576" t="s">
        <v>246</v>
      </c>
      <c r="B118" s="577"/>
      <c r="C118" s="577"/>
      <c r="D118" s="577"/>
      <c r="E118" s="577"/>
      <c r="F118" s="577"/>
      <c r="G118" s="577"/>
      <c r="H118" s="577"/>
      <c r="I118" s="577"/>
      <c r="J118" s="577"/>
      <c r="K118" s="577"/>
      <c r="L118" s="577"/>
      <c r="M118" s="578"/>
      <c r="Z118" s="1"/>
    </row>
    <row r="119" spans="1:27" ht="34.5" customHeight="1">
      <c r="A119" s="588" t="s">
        <v>110</v>
      </c>
      <c r="B119" s="589"/>
      <c r="C119" s="532" t="str">
        <f>表紙!$B$3&amp;"（７．均一性）"</f>
        <v>スチームコンベクションオーブン（７．均一性）</v>
      </c>
      <c r="D119" s="533"/>
      <c r="E119" s="533"/>
      <c r="F119" s="533"/>
      <c r="G119" s="533"/>
      <c r="H119" s="533"/>
      <c r="I119" s="533"/>
      <c r="J119" s="543"/>
      <c r="K119" s="532" t="str">
        <f xml:space="preserve"> IF(表紙!$C$13="選択してください","","ガス種："&amp;表紙!$C$13)</f>
        <v/>
      </c>
      <c r="L119" s="533"/>
      <c r="M119" s="534"/>
      <c r="Z119" s="1"/>
    </row>
    <row r="120" spans="1:27" ht="18.75" customHeight="1" thickBot="1">
      <c r="A120" s="579" t="s">
        <v>135</v>
      </c>
      <c r="B120" s="580"/>
      <c r="C120" s="545" t="str">
        <f>IF(表紙!$B$6=0,"",表紙!$B$6)</f>
        <v/>
      </c>
      <c r="D120" s="545"/>
      <c r="E120" s="546"/>
      <c r="F120" s="547"/>
      <c r="G120" s="528" t="s">
        <v>2</v>
      </c>
      <c r="H120" s="529"/>
      <c r="I120" s="530" t="str">
        <f>IF(表紙!$H$5=0,"",表紙!$H$5)</f>
        <v/>
      </c>
      <c r="J120" s="526"/>
      <c r="K120" s="526"/>
      <c r="L120" s="526"/>
      <c r="M120" s="531"/>
      <c r="Z120" s="1"/>
    </row>
    <row r="121" spans="1:27" ht="15" customHeight="1">
      <c r="A121" s="328"/>
      <c r="B121" s="79"/>
      <c r="C121" s="88"/>
      <c r="D121" s="88"/>
      <c r="E121" s="89"/>
      <c r="F121" s="89"/>
      <c r="G121" s="90"/>
      <c r="H121" s="90"/>
      <c r="I121" s="89"/>
      <c r="J121" s="89"/>
      <c r="K121" s="89"/>
      <c r="L121" s="89"/>
      <c r="M121" s="91"/>
      <c r="Z121" s="1"/>
    </row>
    <row r="122" spans="1:27" ht="15" customHeight="1">
      <c r="A122" s="92" t="s">
        <v>53</v>
      </c>
      <c r="B122" s="73"/>
      <c r="C122" s="73"/>
      <c r="D122" s="93"/>
      <c r="E122" s="72"/>
      <c r="F122" s="72"/>
      <c r="G122" s="76"/>
      <c r="H122" s="76"/>
      <c r="I122" s="76"/>
      <c r="J122" s="76"/>
      <c r="K122" s="72"/>
      <c r="L122" s="72"/>
      <c r="M122" s="74"/>
      <c r="Z122" s="1"/>
    </row>
    <row r="123" spans="1:27" ht="15" customHeight="1">
      <c r="A123" s="77"/>
      <c r="B123" s="76"/>
      <c r="C123" s="72"/>
      <c r="D123" s="72"/>
      <c r="E123" s="72"/>
      <c r="F123" s="72"/>
      <c r="G123" s="76"/>
      <c r="H123" s="76"/>
      <c r="I123" s="76"/>
      <c r="J123" s="76"/>
      <c r="K123" s="72"/>
      <c r="L123" s="72"/>
      <c r="M123" s="74"/>
      <c r="Z123" s="1"/>
    </row>
    <row r="124" spans="1:27" ht="15" customHeight="1">
      <c r="A124" s="77"/>
      <c r="B124" s="76"/>
      <c r="C124" s="72"/>
      <c r="D124" s="72"/>
      <c r="E124" s="76"/>
      <c r="F124" s="76"/>
      <c r="G124" s="76"/>
      <c r="H124" s="76"/>
      <c r="I124" s="76"/>
      <c r="J124" s="76"/>
      <c r="K124" s="72"/>
      <c r="L124" s="72"/>
      <c r="M124" s="74"/>
      <c r="Z124" s="1"/>
    </row>
    <row r="125" spans="1:27" ht="15" customHeight="1">
      <c r="A125" s="77"/>
      <c r="B125" s="76"/>
      <c r="C125" s="72"/>
      <c r="D125" s="72"/>
      <c r="E125" s="76"/>
      <c r="F125" s="76"/>
      <c r="G125" s="76"/>
      <c r="H125" s="76"/>
      <c r="I125" s="76"/>
      <c r="J125" s="76"/>
      <c r="K125" s="72"/>
      <c r="L125" s="72"/>
      <c r="M125" s="74"/>
      <c r="Z125" s="1"/>
    </row>
    <row r="126" spans="1:27" ht="15" customHeight="1">
      <c r="A126" s="77"/>
      <c r="B126" s="76"/>
      <c r="C126" s="72"/>
      <c r="D126" s="72"/>
      <c r="E126" s="76"/>
      <c r="F126" s="76"/>
      <c r="G126" s="76"/>
      <c r="H126" s="76"/>
      <c r="I126" s="76"/>
      <c r="J126" s="76"/>
      <c r="K126" s="72"/>
      <c r="L126" s="72"/>
      <c r="M126" s="74"/>
      <c r="Z126" s="1"/>
    </row>
    <row r="127" spans="1:27" ht="15" customHeight="1">
      <c r="A127" s="77"/>
      <c r="B127" s="76"/>
      <c r="C127" s="72"/>
      <c r="D127" s="72"/>
      <c r="E127" s="76"/>
      <c r="F127" s="76"/>
      <c r="G127" s="76"/>
      <c r="H127" s="76"/>
      <c r="I127" s="76"/>
      <c r="J127" s="76"/>
      <c r="K127" s="72"/>
      <c r="L127" s="72"/>
      <c r="M127" s="74"/>
      <c r="Z127" s="1"/>
    </row>
    <row r="128" spans="1:27" ht="15" customHeight="1">
      <c r="A128" s="77"/>
      <c r="B128" s="76"/>
      <c r="C128" s="72"/>
      <c r="D128" s="72"/>
      <c r="E128" s="76"/>
      <c r="F128" s="76"/>
      <c r="G128" s="76"/>
      <c r="H128" s="76"/>
      <c r="I128" s="76"/>
      <c r="J128" s="76"/>
      <c r="K128" s="72"/>
      <c r="L128" s="72"/>
      <c r="M128" s="74"/>
      <c r="Z128" s="1"/>
    </row>
    <row r="129" spans="1:26" ht="15" customHeight="1">
      <c r="A129" s="77"/>
      <c r="B129" s="76"/>
      <c r="C129" s="72"/>
      <c r="D129" s="72"/>
      <c r="E129" s="76"/>
      <c r="F129" s="72"/>
      <c r="G129" s="72"/>
      <c r="H129" s="72"/>
      <c r="I129" s="76"/>
      <c r="J129" s="76"/>
      <c r="K129" s="72"/>
      <c r="L129" s="72"/>
      <c r="M129" s="74"/>
      <c r="Z129" s="1"/>
    </row>
    <row r="130" spans="1:26" ht="15" customHeight="1">
      <c r="A130" s="77"/>
      <c r="B130" s="76"/>
      <c r="C130" s="72"/>
      <c r="D130" s="72"/>
      <c r="E130" s="76"/>
      <c r="F130" s="72"/>
      <c r="G130" s="72"/>
      <c r="H130" s="72"/>
      <c r="I130" s="76"/>
      <c r="J130" s="76"/>
      <c r="K130" s="72"/>
      <c r="L130" s="72"/>
      <c r="M130" s="74"/>
      <c r="Z130" s="1"/>
    </row>
    <row r="131" spans="1:26" ht="15" customHeight="1">
      <c r="A131" s="77"/>
      <c r="B131" s="76"/>
      <c r="C131" s="72"/>
      <c r="D131" s="72"/>
      <c r="E131" s="72"/>
      <c r="F131" s="72"/>
      <c r="G131" s="72"/>
      <c r="H131" s="72"/>
      <c r="I131" s="76"/>
      <c r="J131" s="76"/>
      <c r="K131" s="72"/>
      <c r="L131" s="72"/>
      <c r="M131" s="74"/>
      <c r="Z131" s="1"/>
    </row>
    <row r="132" spans="1:26" ht="15" customHeight="1">
      <c r="A132" s="77"/>
      <c r="B132" s="76"/>
      <c r="C132" s="72"/>
      <c r="D132" s="72"/>
      <c r="E132" s="72"/>
      <c r="F132" s="72"/>
      <c r="G132" s="72"/>
      <c r="H132" s="72"/>
      <c r="I132" s="76"/>
      <c r="J132" s="76"/>
      <c r="K132" s="72"/>
      <c r="L132" s="72"/>
      <c r="M132" s="74"/>
      <c r="Z132" s="1"/>
    </row>
    <row r="133" spans="1:26" ht="15" customHeight="1">
      <c r="A133" s="77"/>
      <c r="B133" s="76"/>
      <c r="C133" s="72"/>
      <c r="D133" s="72"/>
      <c r="E133" s="72"/>
      <c r="F133" s="72"/>
      <c r="G133" s="72"/>
      <c r="H133" s="72"/>
      <c r="I133" s="76"/>
      <c r="J133" s="76"/>
      <c r="K133" s="72"/>
      <c r="L133" s="72"/>
      <c r="M133" s="74"/>
      <c r="Z133" s="1"/>
    </row>
    <row r="134" spans="1:26" ht="15" customHeight="1">
      <c r="A134" s="77"/>
      <c r="B134" s="76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4"/>
      <c r="Z134" s="1"/>
    </row>
    <row r="135" spans="1:26" ht="15" customHeight="1">
      <c r="A135" s="77"/>
      <c r="B135" s="76"/>
      <c r="C135" s="72"/>
      <c r="D135" s="72"/>
      <c r="E135" s="72"/>
      <c r="F135" s="72"/>
      <c r="G135" s="72"/>
      <c r="H135" s="72"/>
      <c r="I135" s="76"/>
      <c r="J135" s="76"/>
      <c r="K135" s="72"/>
      <c r="L135" s="72"/>
      <c r="M135" s="74"/>
      <c r="Z135" s="1"/>
    </row>
    <row r="136" spans="1:26" ht="15" customHeight="1">
      <c r="A136" s="77"/>
      <c r="B136" s="76"/>
      <c r="C136" s="72"/>
      <c r="D136" s="72"/>
      <c r="E136" s="72"/>
      <c r="F136" s="72"/>
      <c r="G136" s="72"/>
      <c r="H136" s="72"/>
      <c r="I136" s="76"/>
      <c r="J136" s="76"/>
      <c r="K136" s="72"/>
      <c r="L136" s="72"/>
      <c r="M136" s="74"/>
      <c r="Z136" s="1"/>
    </row>
    <row r="137" spans="1:26" ht="15" customHeight="1">
      <c r="A137" s="77"/>
      <c r="B137" s="76"/>
      <c r="C137" s="72"/>
      <c r="D137" s="72"/>
      <c r="E137" s="72"/>
      <c r="F137" s="72"/>
      <c r="G137" s="72"/>
      <c r="H137" s="72"/>
      <c r="I137" s="76"/>
      <c r="J137" s="76"/>
      <c r="K137" s="72"/>
      <c r="L137" s="72"/>
      <c r="M137" s="74"/>
      <c r="Z137" s="1"/>
    </row>
    <row r="138" spans="1:26" ht="15" customHeight="1">
      <c r="A138" s="77"/>
      <c r="B138" s="76"/>
      <c r="C138" s="72"/>
      <c r="D138" s="72"/>
      <c r="E138" s="72"/>
      <c r="F138" s="72"/>
      <c r="G138" s="72"/>
      <c r="H138" s="72"/>
      <c r="I138" s="76"/>
      <c r="J138" s="76"/>
      <c r="K138" s="72"/>
      <c r="L138" s="72"/>
      <c r="M138" s="74"/>
      <c r="Z138" s="1"/>
    </row>
    <row r="139" spans="1:26" ht="15" customHeight="1">
      <c r="A139" s="77"/>
      <c r="B139" s="76"/>
      <c r="C139" s="72"/>
      <c r="D139" s="72"/>
      <c r="E139" s="72"/>
      <c r="F139" s="72"/>
      <c r="G139" s="76"/>
      <c r="H139" s="76"/>
      <c r="I139" s="76"/>
      <c r="J139" s="76"/>
      <c r="K139" s="72"/>
      <c r="L139" s="72"/>
      <c r="M139" s="74"/>
      <c r="Z139" s="1"/>
    </row>
    <row r="140" spans="1:26" ht="15" customHeight="1">
      <c r="A140" s="77"/>
      <c r="B140" s="76"/>
      <c r="C140" s="72"/>
      <c r="D140" s="72"/>
      <c r="E140" s="72"/>
      <c r="F140" s="72"/>
      <c r="G140" s="76"/>
      <c r="H140" s="76"/>
      <c r="I140" s="76"/>
      <c r="J140" s="76"/>
      <c r="K140" s="72"/>
      <c r="L140" s="72"/>
      <c r="M140" s="74"/>
      <c r="Z140" s="1"/>
    </row>
    <row r="141" spans="1:26" ht="15" customHeight="1">
      <c r="A141" s="77"/>
      <c r="B141" s="76"/>
      <c r="C141" s="72"/>
      <c r="D141" s="72"/>
      <c r="E141" s="72"/>
      <c r="F141" s="72"/>
      <c r="G141" s="72"/>
      <c r="H141" s="72"/>
      <c r="I141" s="76"/>
      <c r="J141" s="76"/>
      <c r="K141" s="72"/>
      <c r="L141" s="72"/>
      <c r="M141" s="74"/>
      <c r="Z141" s="1"/>
    </row>
    <row r="142" spans="1:26" ht="15" customHeight="1">
      <c r="A142" s="77"/>
      <c r="B142" s="76"/>
      <c r="C142" s="72"/>
      <c r="D142" s="72"/>
      <c r="E142" s="72"/>
      <c r="F142" s="72"/>
      <c r="G142" s="72"/>
      <c r="H142" s="72"/>
      <c r="I142" s="76"/>
      <c r="J142" s="76"/>
      <c r="K142" s="72"/>
      <c r="L142" s="72"/>
      <c r="M142" s="74"/>
      <c r="Z142" s="1"/>
    </row>
    <row r="143" spans="1:26" ht="15" customHeight="1">
      <c r="A143" s="77"/>
      <c r="B143" s="76"/>
      <c r="C143" s="72"/>
      <c r="D143" s="72"/>
      <c r="E143" s="72"/>
      <c r="F143" s="72"/>
      <c r="G143" s="72"/>
      <c r="H143" s="72"/>
      <c r="I143" s="76"/>
      <c r="J143" s="76"/>
      <c r="K143" s="72"/>
      <c r="L143" s="72"/>
      <c r="M143" s="74"/>
      <c r="Z143" s="1"/>
    </row>
    <row r="144" spans="1:26" ht="15" customHeight="1">
      <c r="A144" s="77"/>
      <c r="B144" s="76"/>
      <c r="C144" s="72"/>
      <c r="D144" s="72"/>
      <c r="E144" s="72"/>
      <c r="F144" s="72"/>
      <c r="G144" s="72"/>
      <c r="H144" s="72"/>
      <c r="I144" s="76"/>
      <c r="J144" s="76"/>
      <c r="K144" s="72"/>
      <c r="L144" s="72"/>
      <c r="M144" s="74"/>
      <c r="Z144" s="1"/>
    </row>
    <row r="145" spans="1:27" ht="15" customHeight="1">
      <c r="A145" s="77"/>
      <c r="B145" s="76"/>
      <c r="C145" s="72"/>
      <c r="D145" s="72"/>
      <c r="E145" s="72"/>
      <c r="F145" s="72"/>
      <c r="G145" s="72"/>
      <c r="H145" s="72"/>
      <c r="I145" s="76"/>
      <c r="J145" s="76"/>
      <c r="K145" s="72"/>
      <c r="L145" s="72"/>
      <c r="M145" s="74"/>
      <c r="Z145" s="1"/>
    </row>
    <row r="146" spans="1:27" ht="15" customHeight="1">
      <c r="A146" s="77"/>
      <c r="B146" s="76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4"/>
      <c r="Z146" s="1"/>
    </row>
    <row r="147" spans="1:27" ht="15" customHeight="1">
      <c r="A147" s="77"/>
      <c r="B147" s="76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4"/>
      <c r="Z147" s="1"/>
    </row>
    <row r="148" spans="1:27" ht="15" customHeight="1">
      <c r="A148" s="77"/>
      <c r="B148" s="76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4"/>
      <c r="Z148" s="1"/>
    </row>
    <row r="149" spans="1:27" ht="15" customHeight="1">
      <c r="A149" s="77"/>
      <c r="B149" s="76"/>
      <c r="C149" s="72"/>
      <c r="D149" s="76"/>
      <c r="E149" s="79"/>
      <c r="F149" s="79"/>
      <c r="G149" s="79"/>
      <c r="H149" s="79"/>
      <c r="I149" s="79"/>
      <c r="J149" s="79"/>
      <c r="K149" s="72"/>
      <c r="L149" s="72"/>
      <c r="M149" s="74"/>
      <c r="Z149" s="1"/>
    </row>
    <row r="150" spans="1:27" ht="15" customHeight="1">
      <c r="A150" s="77"/>
      <c r="B150" s="76"/>
      <c r="C150" s="72"/>
      <c r="D150" s="79"/>
      <c r="E150" s="79"/>
      <c r="F150" s="79"/>
      <c r="G150" s="79"/>
      <c r="H150" s="79"/>
      <c r="I150" s="79"/>
      <c r="J150" s="79"/>
      <c r="K150" s="72"/>
      <c r="L150" s="72"/>
      <c r="M150" s="74"/>
      <c r="Z150" s="1"/>
      <c r="AA150" s="32"/>
    </row>
    <row r="151" spans="1:27" ht="15" customHeight="1">
      <c r="A151" s="77"/>
      <c r="B151" s="76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4"/>
      <c r="Z151" s="1"/>
      <c r="AA151" s="32"/>
    </row>
    <row r="152" spans="1:27" ht="15" customHeight="1">
      <c r="A152" s="77"/>
      <c r="B152" s="76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4"/>
      <c r="T152" s="21"/>
      <c r="U152" s="21"/>
      <c r="V152" s="21"/>
      <c r="W152" s="21"/>
      <c r="X152" s="21"/>
      <c r="Y152" s="21"/>
      <c r="Z152" s="1"/>
      <c r="AA152" s="32"/>
    </row>
    <row r="153" spans="1:27" ht="15" customHeight="1">
      <c r="A153" s="77"/>
      <c r="B153" s="76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4"/>
      <c r="T153" s="21"/>
      <c r="U153" s="21"/>
      <c r="V153" s="21"/>
      <c r="W153" s="21"/>
      <c r="X153" s="21"/>
      <c r="Y153" s="21"/>
      <c r="Z153" s="1"/>
      <c r="AA153" s="32"/>
    </row>
    <row r="154" spans="1:27" ht="15" customHeight="1">
      <c r="A154" s="77"/>
      <c r="B154" s="76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4"/>
      <c r="T154" s="21"/>
      <c r="U154" s="21"/>
      <c r="V154" s="21"/>
      <c r="W154" s="21"/>
      <c r="X154" s="21"/>
      <c r="Y154" s="21"/>
      <c r="Z154" s="1"/>
      <c r="AA154" s="32"/>
    </row>
    <row r="155" spans="1:27" ht="15" customHeight="1">
      <c r="A155" s="77"/>
      <c r="B155" s="76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4"/>
      <c r="Z155" s="1"/>
      <c r="AA155" s="32"/>
    </row>
    <row r="156" spans="1:27" ht="15" customHeight="1">
      <c r="A156" s="77"/>
      <c r="B156" s="76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4"/>
      <c r="Z156" s="1"/>
      <c r="AA156" s="32"/>
    </row>
    <row r="157" spans="1:27" ht="15" customHeight="1">
      <c r="A157" s="77"/>
      <c r="B157" s="76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4"/>
      <c r="Z157" s="1"/>
      <c r="AA157" s="32"/>
    </row>
    <row r="158" spans="1:27" ht="15" customHeight="1">
      <c r="A158" s="77"/>
      <c r="B158" s="76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4"/>
      <c r="Z158" s="1"/>
      <c r="AA158" s="32"/>
    </row>
    <row r="159" spans="1:27" ht="19.5" customHeight="1">
      <c r="A159" s="77"/>
      <c r="B159" s="76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4"/>
      <c r="Z159" s="1"/>
      <c r="AA159" s="32"/>
    </row>
    <row r="160" spans="1:27" ht="15" customHeight="1">
      <c r="A160" s="77"/>
      <c r="B160" s="76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4"/>
      <c r="Z160" s="1"/>
      <c r="AA160" s="32"/>
    </row>
    <row r="161" spans="1:27">
      <c r="A161" s="77"/>
      <c r="B161" s="76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4"/>
      <c r="Z161" s="1"/>
      <c r="AA161" s="32"/>
    </row>
    <row r="162" spans="1:27" ht="18.75" customHeight="1">
      <c r="A162" s="77"/>
      <c r="B162" s="76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4"/>
      <c r="Z162" s="1"/>
      <c r="AA162" s="32"/>
    </row>
    <row r="163" spans="1:27" ht="27.75" customHeight="1">
      <c r="A163" s="77"/>
      <c r="B163" s="76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4"/>
      <c r="Z163" s="1"/>
      <c r="AA163" s="32"/>
    </row>
    <row r="164" spans="1:27" ht="18" customHeight="1">
      <c r="A164" s="77"/>
      <c r="B164" s="76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4"/>
      <c r="Z164" s="1"/>
      <c r="AA164" s="32"/>
    </row>
    <row r="165" spans="1:27">
      <c r="A165" s="77"/>
      <c r="B165" s="76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4"/>
      <c r="Z165" s="1"/>
      <c r="AA165" s="32"/>
    </row>
    <row r="166" spans="1:27">
      <c r="A166" s="75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4"/>
      <c r="Z166" s="1"/>
      <c r="AA166" s="32"/>
    </row>
    <row r="167" spans="1:27" ht="15.75" customHeight="1" thickBot="1">
      <c r="A167" s="80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2"/>
      <c r="Z167" s="1"/>
      <c r="AA167" s="32"/>
    </row>
    <row r="168" spans="1:27" ht="15" customHeight="1" thickBot="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</row>
    <row r="169" spans="1:27" ht="15.75" customHeight="1" thickBot="1">
      <c r="A169" s="576" t="s">
        <v>247</v>
      </c>
      <c r="B169" s="577"/>
      <c r="C169" s="577"/>
      <c r="D169" s="577"/>
      <c r="E169" s="577"/>
      <c r="F169" s="577"/>
      <c r="G169" s="577"/>
      <c r="H169" s="577"/>
      <c r="I169" s="577"/>
      <c r="J169" s="577"/>
      <c r="K169" s="577"/>
      <c r="L169" s="577"/>
      <c r="M169" s="578"/>
    </row>
    <row r="170" spans="1:27" ht="33.75" customHeight="1">
      <c r="A170" s="588" t="s">
        <v>110</v>
      </c>
      <c r="B170" s="589"/>
      <c r="C170" s="532" t="str">
        <f>表紙!$B$3&amp;"（７．均一性）"</f>
        <v>スチームコンベクションオーブン（７．均一性）</v>
      </c>
      <c r="D170" s="533"/>
      <c r="E170" s="533"/>
      <c r="F170" s="533"/>
      <c r="G170" s="533"/>
      <c r="H170" s="533"/>
      <c r="I170" s="533"/>
      <c r="J170" s="543"/>
      <c r="K170" s="532" t="str">
        <f xml:space="preserve"> IF(表紙!$C$13="選択してください","","ガス種："&amp;表紙!$C$13)</f>
        <v/>
      </c>
      <c r="L170" s="533"/>
      <c r="M170" s="534"/>
    </row>
    <row r="171" spans="1:27" ht="18.75" customHeight="1" thickBot="1">
      <c r="A171" s="579" t="s">
        <v>135</v>
      </c>
      <c r="B171" s="580"/>
      <c r="C171" s="545" t="str">
        <f>IF(表紙!$B$6=0,"",表紙!$B$6)</f>
        <v/>
      </c>
      <c r="D171" s="545"/>
      <c r="E171" s="546"/>
      <c r="F171" s="547"/>
      <c r="G171" s="528" t="s">
        <v>2</v>
      </c>
      <c r="H171" s="529"/>
      <c r="I171" s="530" t="str">
        <f>IF(表紙!$H$5=0,"",表紙!$H$5)</f>
        <v/>
      </c>
      <c r="J171" s="526"/>
      <c r="K171" s="526"/>
      <c r="L171" s="526"/>
      <c r="M171" s="531"/>
    </row>
    <row r="172" spans="1:27" ht="15.75" customHeight="1">
      <c r="A172" s="328"/>
      <c r="B172" s="79"/>
      <c r="C172" s="88"/>
      <c r="D172" s="88"/>
      <c r="E172" s="89"/>
      <c r="F172" s="89"/>
      <c r="G172" s="90"/>
      <c r="H172" s="90"/>
      <c r="I172" s="89"/>
      <c r="J172" s="89"/>
      <c r="K172" s="89"/>
      <c r="L172" s="89"/>
      <c r="M172" s="91"/>
      <c r="Z172" s="1"/>
      <c r="AA172" s="32"/>
    </row>
    <row r="173" spans="1:27" ht="15.75" customHeight="1">
      <c r="A173" s="92" t="s">
        <v>53</v>
      </c>
      <c r="B173" s="73"/>
      <c r="C173" s="73"/>
      <c r="D173" s="93"/>
      <c r="E173" s="72"/>
      <c r="F173" s="72"/>
      <c r="G173" s="76"/>
      <c r="H173" s="76"/>
      <c r="I173" s="76"/>
      <c r="J173" s="76"/>
      <c r="K173" s="76"/>
      <c r="L173" s="72"/>
      <c r="M173" s="74"/>
      <c r="Z173" s="1"/>
      <c r="AA173" s="32"/>
    </row>
    <row r="174" spans="1:27" ht="15.75" customHeight="1">
      <c r="A174" s="77"/>
      <c r="B174" s="76"/>
      <c r="C174" s="72"/>
      <c r="D174" s="72"/>
      <c r="E174" s="72"/>
      <c r="F174" s="72"/>
      <c r="G174" s="76"/>
      <c r="H174" s="76"/>
      <c r="I174" s="76"/>
      <c r="J174" s="76"/>
      <c r="K174" s="76"/>
      <c r="L174" s="72"/>
      <c r="M174" s="74"/>
      <c r="Z174" s="1"/>
      <c r="AA174" s="32"/>
    </row>
    <row r="175" spans="1:27" ht="15.75" customHeight="1">
      <c r="A175" s="77"/>
      <c r="B175" s="76"/>
      <c r="C175" s="72"/>
      <c r="D175" s="72"/>
      <c r="E175" s="76"/>
      <c r="F175" s="76"/>
      <c r="G175" s="76"/>
      <c r="H175" s="76"/>
      <c r="I175" s="76"/>
      <c r="J175" s="76"/>
      <c r="K175" s="76"/>
      <c r="L175" s="72"/>
      <c r="M175" s="74"/>
      <c r="Z175" s="1"/>
      <c r="AA175" s="32"/>
    </row>
    <row r="176" spans="1:27" ht="15.75" customHeight="1">
      <c r="A176" s="77"/>
      <c r="B176" s="76"/>
      <c r="C176" s="72"/>
      <c r="D176" s="72"/>
      <c r="E176" s="76"/>
      <c r="F176" s="76"/>
      <c r="G176" s="76"/>
      <c r="H176" s="76"/>
      <c r="I176" s="76"/>
      <c r="J176" s="76"/>
      <c r="K176" s="76"/>
      <c r="L176" s="72"/>
      <c r="M176" s="74"/>
      <c r="Z176" s="1"/>
      <c r="AA176" s="32"/>
    </row>
    <row r="177" spans="1:27" ht="15.75" customHeight="1">
      <c r="A177" s="77"/>
      <c r="B177" s="76"/>
      <c r="C177" s="72"/>
      <c r="D177" s="72"/>
      <c r="E177" s="76"/>
      <c r="F177" s="76"/>
      <c r="G177" s="76"/>
      <c r="H177" s="76"/>
      <c r="I177" s="76"/>
      <c r="J177" s="76"/>
      <c r="K177" s="76"/>
      <c r="L177" s="72"/>
      <c r="M177" s="74"/>
      <c r="Z177" s="1"/>
      <c r="AA177" s="32"/>
    </row>
    <row r="178" spans="1:27" ht="15.75" customHeight="1">
      <c r="A178" s="77"/>
      <c r="B178" s="76"/>
      <c r="C178" s="72"/>
      <c r="D178" s="72"/>
      <c r="E178" s="76"/>
      <c r="F178" s="76"/>
      <c r="G178" s="76"/>
      <c r="H178" s="76"/>
      <c r="I178" s="76"/>
      <c r="J178" s="76"/>
      <c r="K178" s="76"/>
      <c r="L178" s="72"/>
      <c r="M178" s="74"/>
      <c r="Z178" s="1"/>
      <c r="AA178" s="32"/>
    </row>
    <row r="179" spans="1:27" ht="15.75" customHeight="1">
      <c r="A179" s="77"/>
      <c r="B179" s="76"/>
      <c r="C179" s="72"/>
      <c r="D179" s="72"/>
      <c r="E179" s="76"/>
      <c r="F179" s="76"/>
      <c r="G179" s="76"/>
      <c r="H179" s="76"/>
      <c r="I179" s="76"/>
      <c r="J179" s="76"/>
      <c r="K179" s="76"/>
      <c r="L179" s="72"/>
      <c r="M179" s="74"/>
      <c r="Z179" s="1"/>
      <c r="AA179" s="32"/>
    </row>
    <row r="180" spans="1:27" ht="15.75" customHeight="1">
      <c r="A180" s="77"/>
      <c r="B180" s="76"/>
      <c r="C180" s="72"/>
      <c r="D180" s="72"/>
      <c r="E180" s="76"/>
      <c r="F180" s="72"/>
      <c r="G180" s="72"/>
      <c r="H180" s="72"/>
      <c r="I180" s="76"/>
      <c r="J180" s="76"/>
      <c r="K180" s="76"/>
      <c r="L180" s="72"/>
      <c r="M180" s="74"/>
      <c r="Z180" s="1"/>
      <c r="AA180" s="32"/>
    </row>
    <row r="181" spans="1:27" ht="15.75" customHeight="1">
      <c r="A181" s="77"/>
      <c r="B181" s="76"/>
      <c r="C181" s="72"/>
      <c r="D181" s="72"/>
      <c r="E181" s="76"/>
      <c r="F181" s="72"/>
      <c r="G181" s="72"/>
      <c r="H181" s="72"/>
      <c r="I181" s="76"/>
      <c r="J181" s="76"/>
      <c r="K181" s="76"/>
      <c r="L181" s="72"/>
      <c r="M181" s="74"/>
      <c r="Z181" s="1"/>
      <c r="AA181" s="32"/>
    </row>
    <row r="182" spans="1:27" ht="15.75" customHeight="1">
      <c r="A182" s="77"/>
      <c r="B182" s="76"/>
      <c r="C182" s="72"/>
      <c r="D182" s="72"/>
      <c r="E182" s="72"/>
      <c r="F182" s="72"/>
      <c r="G182" s="72"/>
      <c r="H182" s="72"/>
      <c r="I182" s="76"/>
      <c r="J182" s="76"/>
      <c r="K182" s="76"/>
      <c r="L182" s="72"/>
      <c r="M182" s="74"/>
      <c r="Z182" s="1"/>
      <c r="AA182" s="32"/>
    </row>
    <row r="183" spans="1:27" ht="15.75" customHeight="1">
      <c r="A183" s="77"/>
      <c r="B183" s="76"/>
      <c r="C183" s="72"/>
      <c r="D183" s="72"/>
      <c r="E183" s="72"/>
      <c r="F183" s="72"/>
      <c r="G183" s="72"/>
      <c r="H183" s="72"/>
      <c r="I183" s="76"/>
      <c r="J183" s="76"/>
      <c r="K183" s="76"/>
      <c r="L183" s="72"/>
      <c r="M183" s="74"/>
      <c r="Z183" s="1"/>
      <c r="AA183" s="32"/>
    </row>
    <row r="184" spans="1:27" ht="15.75" customHeight="1">
      <c r="A184" s="77"/>
      <c r="B184" s="76"/>
      <c r="C184" s="72"/>
      <c r="D184" s="72"/>
      <c r="E184" s="72"/>
      <c r="F184" s="72"/>
      <c r="G184" s="72"/>
      <c r="H184" s="72"/>
      <c r="I184" s="76"/>
      <c r="J184" s="76"/>
      <c r="K184" s="76"/>
      <c r="L184" s="72"/>
      <c r="M184" s="74"/>
      <c r="Z184" s="1"/>
      <c r="AA184" s="32"/>
    </row>
    <row r="185" spans="1:27" ht="15.75" customHeight="1">
      <c r="A185" s="77"/>
      <c r="B185" s="76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4"/>
      <c r="Z185" s="1"/>
      <c r="AA185" s="32"/>
    </row>
    <row r="186" spans="1:27" ht="15.75" customHeight="1">
      <c r="A186" s="77"/>
      <c r="B186" s="76"/>
      <c r="C186" s="72"/>
      <c r="D186" s="72"/>
      <c r="E186" s="72"/>
      <c r="F186" s="72"/>
      <c r="G186" s="72"/>
      <c r="H186" s="72"/>
      <c r="I186" s="76"/>
      <c r="J186" s="76"/>
      <c r="K186" s="76"/>
      <c r="L186" s="72"/>
      <c r="M186" s="74"/>
      <c r="Z186" s="1"/>
      <c r="AA186" s="32"/>
    </row>
    <row r="187" spans="1:27" ht="15.75" customHeight="1">
      <c r="A187" s="77"/>
      <c r="B187" s="76"/>
      <c r="C187" s="72"/>
      <c r="D187" s="72"/>
      <c r="E187" s="72"/>
      <c r="F187" s="72"/>
      <c r="G187" s="72"/>
      <c r="H187" s="72"/>
      <c r="I187" s="76"/>
      <c r="J187" s="76"/>
      <c r="K187" s="76"/>
      <c r="L187" s="72"/>
      <c r="M187" s="74"/>
      <c r="Z187" s="1"/>
      <c r="AA187" s="32"/>
    </row>
    <row r="188" spans="1:27" ht="15.75" customHeight="1">
      <c r="A188" s="77"/>
      <c r="B188" s="76"/>
      <c r="C188" s="72"/>
      <c r="D188" s="72"/>
      <c r="E188" s="72"/>
      <c r="F188" s="72"/>
      <c r="G188" s="72"/>
      <c r="H188" s="72"/>
      <c r="I188" s="76"/>
      <c r="J188" s="76"/>
      <c r="K188" s="76"/>
      <c r="L188" s="72"/>
      <c r="M188" s="74"/>
      <c r="Z188" s="1"/>
      <c r="AA188" s="32"/>
    </row>
    <row r="189" spans="1:27" ht="15.75" customHeight="1">
      <c r="A189" s="77"/>
      <c r="B189" s="76"/>
      <c r="C189" s="72"/>
      <c r="D189" s="72"/>
      <c r="E189" s="72"/>
      <c r="F189" s="72"/>
      <c r="G189" s="72"/>
      <c r="H189" s="72"/>
      <c r="I189" s="76"/>
      <c r="J189" s="76"/>
      <c r="K189" s="76"/>
      <c r="L189" s="72"/>
      <c r="M189" s="74"/>
      <c r="Z189" s="1"/>
      <c r="AA189" s="32"/>
    </row>
    <row r="190" spans="1:27" ht="15.75" customHeight="1">
      <c r="A190" s="77"/>
      <c r="B190" s="76"/>
      <c r="C190" s="72"/>
      <c r="D190" s="72"/>
      <c r="E190" s="72"/>
      <c r="F190" s="72"/>
      <c r="G190" s="76"/>
      <c r="H190" s="76"/>
      <c r="I190" s="76"/>
      <c r="J190" s="76"/>
      <c r="K190" s="76"/>
      <c r="L190" s="72"/>
      <c r="M190" s="74"/>
      <c r="Z190" s="1"/>
      <c r="AA190" s="32"/>
    </row>
    <row r="191" spans="1:27" ht="15.75" customHeight="1">
      <c r="A191" s="77"/>
      <c r="B191" s="76"/>
      <c r="C191" s="72"/>
      <c r="D191" s="72"/>
      <c r="E191" s="72"/>
      <c r="F191" s="72"/>
      <c r="G191" s="76"/>
      <c r="H191" s="76"/>
      <c r="I191" s="76"/>
      <c r="J191" s="76"/>
      <c r="K191" s="76"/>
      <c r="L191" s="72"/>
      <c r="M191" s="74"/>
      <c r="Z191" s="1"/>
      <c r="AA191" s="32"/>
    </row>
    <row r="192" spans="1:27" ht="15.75" customHeight="1">
      <c r="A192" s="77"/>
      <c r="B192" s="76"/>
      <c r="C192" s="72"/>
      <c r="D192" s="72"/>
      <c r="E192" s="72"/>
      <c r="F192" s="72"/>
      <c r="G192" s="72"/>
      <c r="H192" s="72"/>
      <c r="I192" s="76"/>
      <c r="J192" s="76"/>
      <c r="K192" s="76"/>
      <c r="L192" s="72"/>
      <c r="M192" s="74"/>
      <c r="Z192" s="1"/>
      <c r="AA192" s="32"/>
    </row>
    <row r="193" spans="1:27" ht="15.75" customHeight="1">
      <c r="A193" s="77"/>
      <c r="B193" s="76"/>
      <c r="C193" s="72"/>
      <c r="D193" s="72"/>
      <c r="E193" s="72"/>
      <c r="F193" s="72"/>
      <c r="G193" s="72"/>
      <c r="H193" s="72"/>
      <c r="I193" s="76"/>
      <c r="J193" s="76"/>
      <c r="K193" s="76"/>
      <c r="L193" s="72"/>
      <c r="M193" s="74"/>
      <c r="Z193" s="1"/>
      <c r="AA193" s="32"/>
    </row>
    <row r="194" spans="1:27" ht="15.75" customHeight="1">
      <c r="A194" s="77"/>
      <c r="B194" s="76"/>
      <c r="C194" s="72"/>
      <c r="D194" s="72"/>
      <c r="E194" s="72"/>
      <c r="F194" s="72"/>
      <c r="G194" s="72"/>
      <c r="H194" s="72"/>
      <c r="I194" s="76"/>
      <c r="J194" s="76"/>
      <c r="K194" s="76"/>
      <c r="L194" s="72"/>
      <c r="M194" s="74"/>
      <c r="Z194" s="1"/>
      <c r="AA194" s="32"/>
    </row>
    <row r="195" spans="1:27" ht="15.75" customHeight="1">
      <c r="A195" s="77"/>
      <c r="B195" s="76"/>
      <c r="C195" s="72"/>
      <c r="D195" s="72"/>
      <c r="E195" s="72"/>
      <c r="F195" s="72"/>
      <c r="G195" s="72"/>
      <c r="H195" s="72"/>
      <c r="I195" s="76"/>
      <c r="J195" s="76"/>
      <c r="K195" s="76"/>
      <c r="L195" s="72"/>
      <c r="M195" s="74"/>
      <c r="Z195" s="1"/>
      <c r="AA195" s="32"/>
    </row>
    <row r="196" spans="1:27" ht="15.75" customHeight="1">
      <c r="A196" s="77"/>
      <c r="B196" s="76"/>
      <c r="C196" s="72"/>
      <c r="D196" s="72"/>
      <c r="E196" s="72"/>
      <c r="F196" s="72"/>
      <c r="G196" s="72"/>
      <c r="H196" s="72"/>
      <c r="I196" s="76"/>
      <c r="J196" s="76"/>
      <c r="K196" s="76"/>
      <c r="L196" s="72"/>
      <c r="M196" s="74"/>
      <c r="Z196" s="1"/>
      <c r="AA196" s="32"/>
    </row>
    <row r="197" spans="1:27" ht="15.75" customHeight="1">
      <c r="A197" s="77"/>
      <c r="B197" s="76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4"/>
      <c r="Z197" s="1"/>
      <c r="AA197" s="32"/>
    </row>
    <row r="198" spans="1:27" ht="15.75" customHeight="1">
      <c r="A198" s="77"/>
      <c r="B198" s="76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4"/>
      <c r="Z198" s="1"/>
      <c r="AA198" s="32"/>
    </row>
    <row r="199" spans="1:27" ht="15.75" customHeight="1">
      <c r="A199" s="77"/>
      <c r="B199" s="76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4"/>
      <c r="Z199" s="1"/>
      <c r="AA199" s="32"/>
    </row>
    <row r="200" spans="1:27" ht="15.75" customHeight="1">
      <c r="A200" s="77"/>
      <c r="B200" s="76"/>
      <c r="C200" s="72"/>
      <c r="D200" s="76"/>
      <c r="E200" s="79"/>
      <c r="F200" s="79"/>
      <c r="G200" s="79"/>
      <c r="H200" s="79"/>
      <c r="I200" s="79"/>
      <c r="J200" s="79"/>
      <c r="K200" s="79"/>
      <c r="L200" s="72"/>
      <c r="M200" s="74"/>
      <c r="Z200" s="1"/>
      <c r="AA200" s="32"/>
    </row>
    <row r="201" spans="1:27" ht="15.75" customHeight="1">
      <c r="A201" s="77"/>
      <c r="B201" s="76"/>
      <c r="C201" s="72"/>
      <c r="D201" s="79"/>
      <c r="E201" s="79"/>
      <c r="F201" s="79"/>
      <c r="G201" s="79"/>
      <c r="H201" s="79"/>
      <c r="I201" s="79"/>
      <c r="J201" s="79"/>
      <c r="K201" s="79"/>
      <c r="L201" s="72"/>
      <c r="M201" s="74"/>
      <c r="Z201" s="1"/>
      <c r="AA201" s="32"/>
    </row>
    <row r="202" spans="1:27" ht="15.75" customHeight="1">
      <c r="A202" s="77"/>
      <c r="B202" s="76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4"/>
      <c r="Z202" s="1"/>
      <c r="AA202" s="32"/>
    </row>
    <row r="203" spans="1:27" ht="15.75" customHeight="1">
      <c r="A203" s="77"/>
      <c r="B203" s="76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4"/>
      <c r="Z203" s="1"/>
      <c r="AA203" s="32"/>
    </row>
    <row r="204" spans="1:27" ht="15.75" customHeight="1">
      <c r="A204" s="77"/>
      <c r="B204" s="76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4"/>
      <c r="Z204" s="1"/>
      <c r="AA204" s="32"/>
    </row>
    <row r="205" spans="1:27" ht="15.75" customHeight="1">
      <c r="A205" s="77"/>
      <c r="B205" s="76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4"/>
      <c r="Z205" s="1"/>
      <c r="AA205" s="32"/>
    </row>
    <row r="206" spans="1:27" ht="15.75" customHeight="1">
      <c r="A206" s="77"/>
      <c r="B206" s="76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4"/>
      <c r="Z206" s="1"/>
      <c r="AA206" s="32"/>
    </row>
    <row r="207" spans="1:27" ht="15.75" customHeight="1">
      <c r="A207" s="77"/>
      <c r="B207" s="76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4"/>
      <c r="Z207" s="1"/>
      <c r="AA207" s="32"/>
    </row>
    <row r="208" spans="1:27" ht="15.75" customHeight="1">
      <c r="A208" s="77"/>
      <c r="B208" s="76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4"/>
      <c r="Z208" s="1"/>
      <c r="AA208" s="32"/>
    </row>
    <row r="209" spans="1:27" ht="15.75" customHeight="1">
      <c r="A209" s="77"/>
      <c r="B209" s="76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4"/>
      <c r="Z209" s="1"/>
      <c r="AA209" s="32"/>
    </row>
    <row r="210" spans="1:27" ht="15.75" customHeight="1">
      <c r="A210" s="77"/>
      <c r="B210" s="76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4"/>
      <c r="Z210" s="1"/>
      <c r="AA210" s="32"/>
    </row>
    <row r="211" spans="1:27" ht="15.75" customHeight="1">
      <c r="A211" s="77"/>
      <c r="B211" s="76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4"/>
      <c r="Z211" s="1"/>
      <c r="AA211" s="32"/>
    </row>
    <row r="212" spans="1:27">
      <c r="A212" s="77"/>
      <c r="B212" s="76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4"/>
      <c r="Z212" s="1"/>
      <c r="AA212" s="32"/>
    </row>
    <row r="213" spans="1:27">
      <c r="A213" s="77"/>
      <c r="B213" s="76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4"/>
      <c r="Z213" s="1"/>
      <c r="AA213" s="32"/>
    </row>
    <row r="214" spans="1:27">
      <c r="A214" s="77"/>
      <c r="B214" s="76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4"/>
      <c r="Z214" s="1"/>
      <c r="AA214" s="32"/>
    </row>
    <row r="215" spans="1:27">
      <c r="A215" s="77"/>
      <c r="B215" s="76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4"/>
      <c r="Z215" s="1"/>
      <c r="AA215" s="32"/>
    </row>
    <row r="216" spans="1:27">
      <c r="A216" s="77"/>
      <c r="B216" s="76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4"/>
      <c r="Z216" s="1"/>
      <c r="AA216" s="32"/>
    </row>
    <row r="217" spans="1:27">
      <c r="A217" s="75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4"/>
      <c r="Z217" s="1"/>
      <c r="AA217" s="32"/>
    </row>
    <row r="218" spans="1:27" ht="14.25" thickBot="1">
      <c r="A218" s="80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2"/>
      <c r="Z218" s="1"/>
      <c r="AA218" s="32"/>
    </row>
  </sheetData>
  <sheetProtection password="CC9A" sheet="1" objects="1" scenarios="1" formatCells="0" formatRows="0" insertRows="0" deleteRows="0"/>
  <mergeCells count="62">
    <mergeCell ref="A171:B171"/>
    <mergeCell ref="G171:H171"/>
    <mergeCell ref="I171:M171"/>
    <mergeCell ref="C171:F171"/>
    <mergeCell ref="G120:H120"/>
    <mergeCell ref="I120:M120"/>
    <mergeCell ref="A169:M169"/>
    <mergeCell ref="A170:B170"/>
    <mergeCell ref="K170:M170"/>
    <mergeCell ref="C170:J170"/>
    <mergeCell ref="C120:F120"/>
    <mergeCell ref="F114:L114"/>
    <mergeCell ref="K113:L113"/>
    <mergeCell ref="D112:E112"/>
    <mergeCell ref="D113:E113"/>
    <mergeCell ref="D114:E114"/>
    <mergeCell ref="I112:J112"/>
    <mergeCell ref="I113:J113"/>
    <mergeCell ref="F112:H112"/>
    <mergeCell ref="F113:H113"/>
    <mergeCell ref="A118:M118"/>
    <mergeCell ref="K112:L112"/>
    <mergeCell ref="A119:B119"/>
    <mergeCell ref="A120:B120"/>
    <mergeCell ref="K119:M119"/>
    <mergeCell ref="J19:L19"/>
    <mergeCell ref="J67:L67"/>
    <mergeCell ref="C3:J3"/>
    <mergeCell ref="C64:J64"/>
    <mergeCell ref="C119:J119"/>
    <mergeCell ref="I111:J111"/>
    <mergeCell ref="C4:F4"/>
    <mergeCell ref="L5:M5"/>
    <mergeCell ref="B8:L15"/>
    <mergeCell ref="H19:H20"/>
    <mergeCell ref="F111:H111"/>
    <mergeCell ref="D111:E111"/>
    <mergeCell ref="C65:F65"/>
    <mergeCell ref="B67:B68"/>
    <mergeCell ref="C67:C68"/>
    <mergeCell ref="A63:M63"/>
    <mergeCell ref="A64:B64"/>
    <mergeCell ref="A65:B65"/>
    <mergeCell ref="K64:M64"/>
    <mergeCell ref="I65:M65"/>
    <mergeCell ref="G65:H65"/>
    <mergeCell ref="J17:K17"/>
    <mergeCell ref="I19:I20"/>
    <mergeCell ref="K111:L111"/>
    <mergeCell ref="A2:M2"/>
    <mergeCell ref="I4:M4"/>
    <mergeCell ref="A4:B4"/>
    <mergeCell ref="A5:B5"/>
    <mergeCell ref="K3:M3"/>
    <mergeCell ref="G4:H4"/>
    <mergeCell ref="G5:H5"/>
    <mergeCell ref="C5:E5"/>
    <mergeCell ref="A3:B3"/>
    <mergeCell ref="H67:H68"/>
    <mergeCell ref="I67:I68"/>
    <mergeCell ref="C19:C20"/>
    <mergeCell ref="B19:B20"/>
  </mergeCells>
  <phoneticPr fontId="3"/>
  <dataValidations count="2">
    <dataValidation type="list" allowBlank="1" showInputMessage="1" showErrorMessage="1" error="0～10の範囲で0.5刻みの数値を記入(記入しない場合は「－」を選択して下さい。)" sqref="Z17 Y104:Y112 Y68:Y102 Y18:Y61 Y8:Y16">
      <formula1>$O$22:$O$42</formula1>
    </dataValidation>
    <dataValidation type="list" allowBlank="1" showInputMessage="1" showErrorMessage="1" error="0～10の範囲で0.5刻みの数値を記入(記入しない場合は「－」を選択して下さい。)" sqref="J21:L60 J69:L108 D21:F60 D69:F108">
      <formula1>$O$21:$O$43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3" manualBreakCount="3">
    <brk id="61" max="16383" man="1"/>
    <brk id="116" max="16383" man="1"/>
    <brk id="1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1.定格エネルギー消費量</vt:lpstr>
      <vt:lpstr>3.立上り性能</vt:lpstr>
      <vt:lpstr>4.調理能力</vt:lpstr>
      <vt:lpstr>5.エネルギー消費量</vt:lpstr>
      <vt:lpstr>7.均一性</vt:lpstr>
      <vt:lpstr>'1.定格エネルギー消費量'!Print_Area</vt:lpstr>
      <vt:lpstr>'3.立上り性能'!Print_Area</vt:lpstr>
      <vt:lpstr>'4.調理能力'!Print_Area</vt:lpstr>
      <vt:lpstr>'5.エネルギー消費量'!Print_Area</vt:lpstr>
      <vt:lpstr>'7.均一性'!Print_Area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2016-02-10T13:10:41Z</dcterms:created>
  <dcterms:modified xsi:type="dcterms:W3CDTF">2017-03-15T23:46:02Z</dcterms:modified>
</cp:coreProperties>
</file>